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vojka\Downloads\"/>
    </mc:Choice>
  </mc:AlternateContent>
  <bookViews>
    <workbookView xWindow="0" yWindow="0" windowWidth="12990" windowHeight="10140"/>
  </bookViews>
  <sheets>
    <sheet name="List1" sheetId="1" r:id="rId1"/>
  </sheets>
  <definedNames>
    <definedName name="_xlnm.Print_Area" localSheetId="0">List1!$A$1:$K$142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40" i="1" l="1"/>
  <c r="G122" i="1" l="1"/>
  <c r="G109" i="1"/>
  <c r="G108" i="1" s="1"/>
  <c r="G102" i="1"/>
  <c r="G49" i="1"/>
  <c r="G48" i="1" s="1"/>
  <c r="G37" i="1"/>
  <c r="G90" i="1" l="1"/>
  <c r="G95" i="1"/>
  <c r="G129" i="1"/>
  <c r="F129" i="1"/>
  <c r="F125" i="1"/>
  <c r="F122" i="1"/>
  <c r="F110" i="1"/>
  <c r="F109" i="1"/>
  <c r="F105" i="1"/>
  <c r="F100" i="1"/>
  <c r="F95" i="1"/>
  <c r="F88" i="1"/>
  <c r="F76" i="1"/>
  <c r="F49" i="1"/>
  <c r="F48" i="1" s="1"/>
  <c r="F45" i="1"/>
  <c r="F40" i="1"/>
  <c r="F37" i="1"/>
  <c r="F5" i="1"/>
  <c r="F108" i="1" l="1"/>
  <c r="F75" i="1"/>
  <c r="F140" i="1"/>
  <c r="F36" i="1"/>
  <c r="J129" i="1"/>
  <c r="K136" i="1"/>
  <c r="K135" i="1"/>
  <c r="K132" i="1"/>
  <c r="J125" i="1"/>
  <c r="G125" i="1"/>
  <c r="G140" i="1" s="1"/>
  <c r="K121" i="1"/>
  <c r="J108" i="1"/>
  <c r="J100" i="1"/>
  <c r="J48" i="1"/>
  <c r="J40" i="1"/>
  <c r="I129" i="1"/>
  <c r="I116" i="1"/>
  <c r="I108" i="1"/>
  <c r="I105" i="1"/>
  <c r="I100" i="1"/>
  <c r="I95" i="1"/>
  <c r="I88" i="1"/>
  <c r="I76" i="1"/>
  <c r="I48" i="1"/>
  <c r="I45" i="1"/>
  <c r="I40" i="1"/>
  <c r="I37" i="1"/>
  <c r="I29" i="1"/>
  <c r="I5" i="1"/>
  <c r="F114" i="1" l="1"/>
  <c r="F142" i="1"/>
  <c r="I75" i="1"/>
  <c r="I140" i="1"/>
  <c r="I36" i="1"/>
  <c r="O129" i="1"/>
  <c r="N129" i="1"/>
  <c r="N140" i="1" s="1"/>
  <c r="M129" i="1"/>
  <c r="O116" i="1"/>
  <c r="N116" i="1"/>
  <c r="M116" i="1"/>
  <c r="O108" i="1"/>
  <c r="N108" i="1"/>
  <c r="M108" i="1"/>
  <c r="O105" i="1"/>
  <c r="N105" i="1"/>
  <c r="M105" i="1"/>
  <c r="O100" i="1"/>
  <c r="N100" i="1"/>
  <c r="M100" i="1"/>
  <c r="O95" i="1"/>
  <c r="N95" i="1"/>
  <c r="N75" i="1" s="1"/>
  <c r="M95" i="1"/>
  <c r="O88" i="1"/>
  <c r="M88" i="1"/>
  <c r="O76" i="1"/>
  <c r="M76" i="1"/>
  <c r="O48" i="1"/>
  <c r="M48" i="1"/>
  <c r="O45" i="1"/>
  <c r="N45" i="1"/>
  <c r="M45" i="1"/>
  <c r="O40" i="1"/>
  <c r="M40" i="1"/>
  <c r="P36" i="1"/>
  <c r="O29" i="1"/>
  <c r="N29" i="1"/>
  <c r="M29" i="1"/>
  <c r="O5" i="1"/>
  <c r="N5" i="1"/>
  <c r="M5" i="1"/>
  <c r="I114" i="1" l="1"/>
  <c r="I142" i="1" s="1"/>
  <c r="O140" i="1"/>
  <c r="N36" i="1"/>
  <c r="N114" i="1" s="1"/>
  <c r="N142" i="1" s="1"/>
  <c r="M140" i="1"/>
  <c r="O36" i="1"/>
  <c r="O75" i="1"/>
  <c r="M75" i="1"/>
  <c r="M36" i="1"/>
  <c r="P129" i="1"/>
  <c r="P140" i="1" s="1"/>
  <c r="P75" i="1"/>
  <c r="P114" i="1" s="1"/>
  <c r="M114" i="1" l="1"/>
  <c r="M142" i="1" s="1"/>
  <c r="O114" i="1"/>
  <c r="O142" i="1" s="1"/>
  <c r="P142" i="1"/>
  <c r="G76" i="1" l="1"/>
  <c r="G5" i="1"/>
  <c r="G105" i="1"/>
  <c r="K122" i="1"/>
  <c r="J95" i="1"/>
  <c r="E129" i="1"/>
  <c r="E125" i="1"/>
  <c r="E122" i="1"/>
  <c r="E110" i="1"/>
  <c r="E109" i="1"/>
  <c r="E108" i="1" s="1"/>
  <c r="E100" i="1"/>
  <c r="E95" i="1"/>
  <c r="E88" i="1"/>
  <c r="E76" i="1"/>
  <c r="E48" i="1"/>
  <c r="E45" i="1"/>
  <c r="E40" i="1"/>
  <c r="E37" i="1"/>
  <c r="E5" i="1"/>
  <c r="E75" i="1" l="1"/>
  <c r="E140" i="1"/>
  <c r="E36" i="1"/>
  <c r="J76" i="1"/>
  <c r="J37" i="1"/>
  <c r="J5" i="1"/>
  <c r="H129" i="1"/>
  <c r="H116" i="1"/>
  <c r="H108" i="1"/>
  <c r="H105" i="1"/>
  <c r="H100" i="1"/>
  <c r="H95" i="1"/>
  <c r="H88" i="1"/>
  <c r="H76" i="1"/>
  <c r="H48" i="1"/>
  <c r="H45" i="1"/>
  <c r="H40" i="1"/>
  <c r="H29" i="1"/>
  <c r="H5" i="1"/>
  <c r="H140" i="1" l="1"/>
  <c r="E114" i="1"/>
  <c r="E142" i="1" s="1"/>
  <c r="H75" i="1"/>
  <c r="H36" i="1"/>
  <c r="H114" i="1" l="1"/>
  <c r="H142" i="1" s="1"/>
  <c r="G100" i="1" l="1"/>
  <c r="G88" i="1"/>
  <c r="G75" i="1" s="1"/>
  <c r="G45" i="1"/>
  <c r="G36" i="1" l="1"/>
  <c r="K134" i="1"/>
  <c r="K137" i="1"/>
  <c r="D129" i="1"/>
  <c r="D140" i="1" s="1"/>
  <c r="D75" i="1"/>
  <c r="D36" i="1"/>
  <c r="G114" i="1" l="1"/>
  <c r="G142" i="1" s="1"/>
  <c r="D114" i="1"/>
  <c r="D142" i="1" s="1"/>
  <c r="J116" i="1"/>
  <c r="K99" i="1" l="1"/>
  <c r="J45" i="1"/>
  <c r="J140" i="1" l="1"/>
  <c r="K40" i="1" l="1"/>
  <c r="K120" i="1"/>
  <c r="K116" i="1"/>
  <c r="J105" i="1"/>
  <c r="K45" i="1" l="1"/>
  <c r="K125" i="1" l="1"/>
  <c r="J88" i="1"/>
  <c r="J75" i="1" l="1"/>
  <c r="K131" i="1"/>
  <c r="K130" i="1"/>
  <c r="J29" i="1"/>
  <c r="J36" i="1" l="1"/>
  <c r="J114" i="1" s="1"/>
  <c r="K108" i="1" l="1"/>
  <c r="K129" i="1" l="1"/>
  <c r="K128" i="1"/>
  <c r="K105" i="1"/>
  <c r="K100" i="1"/>
  <c r="K95" i="1"/>
  <c r="K88" i="1"/>
  <c r="K76" i="1"/>
  <c r="K48" i="1"/>
  <c r="K37" i="1"/>
  <c r="K29" i="1"/>
  <c r="K5" i="1"/>
  <c r="J142" i="1" l="1"/>
  <c r="K140" i="1"/>
  <c r="K75" i="1"/>
  <c r="K36" i="1"/>
  <c r="K114" i="1" l="1"/>
</calcChain>
</file>

<file path=xl/sharedStrings.xml><?xml version="1.0" encoding="utf-8"?>
<sst xmlns="http://schemas.openxmlformats.org/spreadsheetml/2006/main" count="268" uniqueCount="191">
  <si>
    <t>název účtu</t>
  </si>
  <si>
    <t>rozpočet</t>
  </si>
  <si>
    <t>plnění k I. Q 2024</t>
  </si>
  <si>
    <t>Spotřeba materiálu</t>
  </si>
  <si>
    <t>Spotřeba energie</t>
  </si>
  <si>
    <t>Ostatní služby</t>
  </si>
  <si>
    <t>Mzdové náklady</t>
  </si>
  <si>
    <t>Zákonné sociální pojištění</t>
  </si>
  <si>
    <t>Zákonné sociální náklady</t>
  </si>
  <si>
    <t>% plnění</t>
  </si>
  <si>
    <t>Cestovné</t>
  </si>
  <si>
    <t>Náklady na reprezentaci</t>
  </si>
  <si>
    <t>Služby</t>
  </si>
  <si>
    <t>Osobní náklady</t>
  </si>
  <si>
    <t xml:space="preserve">NÁKLADY CELKEM </t>
  </si>
  <si>
    <t xml:space="preserve">VÝNOSY CELKEM </t>
  </si>
  <si>
    <t>VÝSLEDEK HOSPODAŘENÍ</t>
  </si>
  <si>
    <t>SU</t>
  </si>
  <si>
    <t>AU</t>
  </si>
  <si>
    <t>Odvod z FKSP na PP</t>
  </si>
  <si>
    <t>00</t>
  </si>
  <si>
    <t>Úroky</t>
  </si>
  <si>
    <t>Výnosy z transferů</t>
  </si>
  <si>
    <t>Poštovné</t>
  </si>
  <si>
    <t>Odvoz odpadu</t>
  </si>
  <si>
    <t>Náklady na zpracování mezd</t>
  </si>
  <si>
    <t>Jiné sociální pojištění</t>
  </si>
  <si>
    <t>Ostatní náklady z činnosti</t>
  </si>
  <si>
    <t>Odpisy dlouhodobého majetku</t>
  </si>
  <si>
    <t>Drobný dlouhodobý majetek</t>
  </si>
  <si>
    <t>ZŠ Mnichovická</t>
  </si>
  <si>
    <t>Kancelářský materiál</t>
  </si>
  <si>
    <t>001</t>
  </si>
  <si>
    <t>002</t>
  </si>
  <si>
    <t>Úklidové prostředky</t>
  </si>
  <si>
    <t>Udržovací materiál</t>
  </si>
  <si>
    <t>003</t>
  </si>
  <si>
    <t>Ostatní materiál</t>
  </si>
  <si>
    <t>004</t>
  </si>
  <si>
    <t>Ochranné pracovní prostředky</t>
  </si>
  <si>
    <t>005</t>
  </si>
  <si>
    <t>OTE - od 1 500,-- - 3 000,-- Kč</t>
  </si>
  <si>
    <t>006</t>
  </si>
  <si>
    <t>Předplatné, časopisy, knihy</t>
  </si>
  <si>
    <t>008</t>
  </si>
  <si>
    <t>Pomůcky pro děti do 1 500,-- Kč - KÚ</t>
  </si>
  <si>
    <t>010</t>
  </si>
  <si>
    <t>Pomůcky pro děti - školní družina</t>
  </si>
  <si>
    <t>011</t>
  </si>
  <si>
    <t>022</t>
  </si>
  <si>
    <t>Učební pomůcky do 1 500,-- Kč - MÚ</t>
  </si>
  <si>
    <t>Spotřební materiál - EU</t>
  </si>
  <si>
    <t>Knihy do žákovské knihovny</t>
  </si>
  <si>
    <t>018</t>
  </si>
  <si>
    <t>013</t>
  </si>
  <si>
    <t>015</t>
  </si>
  <si>
    <t>Učebnice - mim. dotace MÚ</t>
  </si>
  <si>
    <t>030</t>
  </si>
  <si>
    <t>Pomůcky - kriminalita - účelová dotace</t>
  </si>
  <si>
    <t>034</t>
  </si>
  <si>
    <t>OTE - EU - peníze školám</t>
  </si>
  <si>
    <t>035</t>
  </si>
  <si>
    <t>Pomůcky pro žáky - EU peníze školám</t>
  </si>
  <si>
    <t>037</t>
  </si>
  <si>
    <t>Spotřeba el. energie</t>
  </si>
  <si>
    <t>Vodné, stočné</t>
  </si>
  <si>
    <t>Spotřeba páry</t>
  </si>
  <si>
    <t>Spotřeba páry - tělocvična</t>
  </si>
  <si>
    <t>505</t>
  </si>
  <si>
    <t>506</t>
  </si>
  <si>
    <t>Spotřeba el. energie - tělocvična</t>
  </si>
  <si>
    <t>Prodané zboží</t>
  </si>
  <si>
    <t>000</t>
  </si>
  <si>
    <t>Cestovné Erasmus 6</t>
  </si>
  <si>
    <t>016</t>
  </si>
  <si>
    <t>Náklady na reprezentaci Erasmus 6</t>
  </si>
  <si>
    <t>Ostatní služby - revize</t>
  </si>
  <si>
    <t>Telefonní poplatky</t>
  </si>
  <si>
    <t>Provozní náklady - plavecká výuka</t>
  </si>
  <si>
    <t>Školení, kurzy, DVPP</t>
  </si>
  <si>
    <t>007</t>
  </si>
  <si>
    <t>Nákup dob. nehm.maj.který není inv. maj.</t>
  </si>
  <si>
    <t>009</t>
  </si>
  <si>
    <t>Práce výpočetní techniky</t>
  </si>
  <si>
    <t>012</t>
  </si>
  <si>
    <t>Školení - šablony</t>
  </si>
  <si>
    <t>Školení zaměstnanců</t>
  </si>
  <si>
    <t>Internet - poplatky MÚ</t>
  </si>
  <si>
    <t>019</t>
  </si>
  <si>
    <t>Stravné zam. - provize + manipl. popl.</t>
  </si>
  <si>
    <t>Školní psycholog</t>
  </si>
  <si>
    <t>024</t>
  </si>
  <si>
    <t>Bankovní poplatky - ostatní služby</t>
  </si>
  <si>
    <t>Ostatní služby Erasmus 6</t>
  </si>
  <si>
    <t>036</t>
  </si>
  <si>
    <t>Přepravné Erasmus 6</t>
  </si>
  <si>
    <t>038</t>
  </si>
  <si>
    <t>Přepravné - plavání</t>
  </si>
  <si>
    <t>044</t>
  </si>
  <si>
    <t>Mzdové náklady - dohoda o provedení práce</t>
  </si>
  <si>
    <t>Mzdové náklady - nepedagog. pracovníků</t>
  </si>
  <si>
    <t>Mzdové náklady - pedagog. Pracovníků</t>
  </si>
  <si>
    <t>021</t>
  </si>
  <si>
    <t>Dohoda ESF</t>
  </si>
  <si>
    <t>Mzdové náklady ESF 2021-2023</t>
  </si>
  <si>
    <t>028</t>
  </si>
  <si>
    <t>027</t>
  </si>
  <si>
    <t>040</t>
  </si>
  <si>
    <t>Zdravotní pojištění</t>
  </si>
  <si>
    <t>Sociální pojištění</t>
  </si>
  <si>
    <t>Sociální pojištění - ESF</t>
  </si>
  <si>
    <t>Zdravotní pojištění - ESF</t>
  </si>
  <si>
    <t>Zákonné náklady - stravenky náklady organizace</t>
  </si>
  <si>
    <t xml:space="preserve">Zákonné náklady </t>
  </si>
  <si>
    <t>Ostatní daně a poplatky</t>
  </si>
  <si>
    <t>Pojištění odpovědnosti za škodu</t>
  </si>
  <si>
    <t>Pojištění majetku školy</t>
  </si>
  <si>
    <t>Mzdové náklady - plavecký výcvik</t>
  </si>
  <si>
    <t>Odpisy dlouhodobého majetku-nákup v r. 2013</t>
  </si>
  <si>
    <t>Náklady z drobného dlouhodobého maj.</t>
  </si>
  <si>
    <t>Náklady z DDM - EU - Tablety do škol</t>
  </si>
  <si>
    <t>Výnosy z prodeje služeb</t>
  </si>
  <si>
    <t>Školné školní družina</t>
  </si>
  <si>
    <t>Poplatek - zájmové kroužky</t>
  </si>
  <si>
    <t>Ostatní příjmy</t>
  </si>
  <si>
    <t>Výnosy z pronájmu</t>
  </si>
  <si>
    <t>501</t>
  </si>
  <si>
    <t>Výnosy z prodaného zboží</t>
  </si>
  <si>
    <t>014</t>
  </si>
  <si>
    <t>Výnosy vybraných místních institucí - MÚ</t>
  </si>
  <si>
    <t>Výnosy z vybraných místních institucí - KÚ</t>
  </si>
  <si>
    <t>Výnosy z nároku na prostředky rozpočtu - odpisy MÚ</t>
  </si>
  <si>
    <t>Výnosy z nároku na prostředky rozpočtu - EU</t>
  </si>
  <si>
    <t>020</t>
  </si>
  <si>
    <t>Učebnice - ONIV</t>
  </si>
  <si>
    <t>Pomůcky 1. třída - ONIV</t>
  </si>
  <si>
    <t>017</t>
  </si>
  <si>
    <t>Příspěvek na spoření na stáří</t>
  </si>
  <si>
    <t>Učební pomůcky</t>
  </si>
  <si>
    <t>I. RO</t>
  </si>
  <si>
    <t>Odvod z rezervního fondu</t>
  </si>
  <si>
    <t>Digitální propast</t>
  </si>
  <si>
    <t>Dotace Projekt na prevenci s úsměvem</t>
  </si>
  <si>
    <t>Školení Projekt Na prevenci s úsměvem</t>
  </si>
  <si>
    <t>043</t>
  </si>
  <si>
    <t>17</t>
  </si>
  <si>
    <t>Dotace MÚ na dopravu</t>
  </si>
  <si>
    <t>Doprava z dotace MÚ</t>
  </si>
  <si>
    <t>plnění k II. Q 2024</t>
  </si>
  <si>
    <t>023</t>
  </si>
  <si>
    <t xml:space="preserve">Opravy a udržování </t>
  </si>
  <si>
    <t>046</t>
  </si>
  <si>
    <t>041</t>
  </si>
  <si>
    <t>500</t>
  </si>
  <si>
    <t>Pomůcky pro děti v zájmovém útvaru</t>
  </si>
  <si>
    <t>Odměny pro děti /sběr/</t>
  </si>
  <si>
    <t>Ostatní materiál Erasmus 6</t>
  </si>
  <si>
    <t>Opravy ostatní</t>
  </si>
  <si>
    <t>Cestovné - OP JAK</t>
  </si>
  <si>
    <t>Přepravné</t>
  </si>
  <si>
    <t>Lektorné Erasmus 6</t>
  </si>
  <si>
    <t>Mzdové náklady OP JAK</t>
  </si>
  <si>
    <t>Dohoda ESF OP JAK 2023 - 2025</t>
  </si>
  <si>
    <t>Mzdové náklady - dohoda o prov. práce - ostatní</t>
  </si>
  <si>
    <t>Výnosy z vybraných místních instit. - MU volby</t>
  </si>
  <si>
    <t>II. RO</t>
  </si>
  <si>
    <t>Spoření na stáří</t>
  </si>
  <si>
    <t>Návrh 2025</t>
  </si>
  <si>
    <t>KÚ</t>
  </si>
  <si>
    <t>projekty</t>
  </si>
  <si>
    <t>MÚ</t>
  </si>
  <si>
    <t>plnění k III. Q 2024</t>
  </si>
  <si>
    <t>Pomůcky pro dys. Děti, těl. Postižené</t>
  </si>
  <si>
    <t>Pomůcky pro děti OTE 1 500,-- až 3 000,--</t>
  </si>
  <si>
    <t>Cestovné Erasmus 7</t>
  </si>
  <si>
    <t>Preventivní zdravotní prohlídky</t>
  </si>
  <si>
    <t>Lektorné Erasmus 7</t>
  </si>
  <si>
    <t>047</t>
  </si>
  <si>
    <t>Náklady z DDM ú. z. 33088</t>
  </si>
  <si>
    <t>Erasmus 6</t>
  </si>
  <si>
    <t>Erasmus 7</t>
  </si>
  <si>
    <t xml:space="preserve">Ostatní výnosy z činnosti </t>
  </si>
  <si>
    <t>III. RO</t>
  </si>
  <si>
    <t>Mzdové prostředky - náhrada za nemoc</t>
  </si>
  <si>
    <t>Dar "Dětský čin roku"</t>
  </si>
  <si>
    <t>Učební pomůcky z daru"Dětský čin roku"</t>
  </si>
  <si>
    <t>031</t>
  </si>
  <si>
    <t>Přepravné Erasmus 7</t>
  </si>
  <si>
    <t>Dohoda Erasmus 6</t>
  </si>
  <si>
    <t>Dohoda - Erasmus 7</t>
  </si>
  <si>
    <t>ROZPOČET ŠKOLY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</si>
</sst>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i/>
      <sz val="11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0" fillId="0" borderId="0" xfId="0" applyNumberFormat="1"/>
    <xf numFmtId="0" fontId="4" fillId="2" borderId="1" xfId="0" applyFont="1" applyFill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  <xf numFmtId="0" fontId="1" fillId="3" borderId="1" xfId="0" applyFont="1" applyFill="1" applyBorder="1"/>
    <xf numFmtId="0" fontId="0" fillId="3" borderId="1" xfId="0" applyFill="1" applyBorder="1"/>
    <xf numFmtId="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4" borderId="2" xfId="0" applyFont="1" applyFill="1" applyBorder="1"/>
    <xf numFmtId="4" fontId="1" fillId="4" borderId="2" xfId="0" applyNumberFormat="1" applyFont="1" applyFill="1" applyBorder="1"/>
    <xf numFmtId="2" fontId="1" fillId="4" borderId="2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2" fontId="2" fillId="4" borderId="3" xfId="0" applyNumberFormat="1" applyFont="1" applyFill="1" applyBorder="1"/>
    <xf numFmtId="0" fontId="2" fillId="4" borderId="4" xfId="0" applyFont="1" applyFill="1" applyBorder="1"/>
    <xf numFmtId="4" fontId="2" fillId="4" borderId="4" xfId="0" applyNumberFormat="1" applyFont="1" applyFill="1" applyBorder="1"/>
    <xf numFmtId="2" fontId="2" fillId="4" borderId="4" xfId="0" applyNumberFormat="1" applyFont="1" applyFill="1" applyBorder="1"/>
    <xf numFmtId="0" fontId="1" fillId="3" borderId="0" xfId="0" applyFont="1" applyFill="1"/>
    <xf numFmtId="0" fontId="0" fillId="3" borderId="0" xfId="0" applyFill="1"/>
    <xf numFmtId="4" fontId="1" fillId="3" borderId="0" xfId="0" applyNumberFormat="1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4" borderId="3" xfId="0" applyFont="1" applyFill="1" applyBorder="1"/>
    <xf numFmtId="49" fontId="5" fillId="4" borderId="3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2" fontId="5" fillId="4" borderId="3" xfId="0" applyNumberFormat="1" applyFon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49" fontId="1" fillId="4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7" fillId="4" borderId="1" xfId="0" applyFont="1" applyFill="1" applyBorder="1"/>
    <xf numFmtId="49" fontId="7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/>
    <xf numFmtId="0" fontId="2" fillId="4" borderId="4" xfId="0" applyFont="1" applyFill="1" applyBorder="1" applyAlignment="1">
      <alignment horizontal="right"/>
    </xf>
    <xf numFmtId="4" fontId="2" fillId="5" borderId="3" xfId="0" applyNumberFormat="1" applyFont="1" applyFill="1" applyBorder="1"/>
    <xf numFmtId="2" fontId="1" fillId="4" borderId="1" xfId="0" applyNumberFormat="1" applyFont="1" applyFill="1" applyBorder="1"/>
    <xf numFmtId="0" fontId="8" fillId="4" borderId="3" xfId="0" applyFont="1" applyFill="1" applyBorder="1"/>
    <xf numFmtId="0" fontId="9" fillId="4" borderId="3" xfId="0" applyFont="1" applyFill="1" applyBorder="1"/>
    <xf numFmtId="0" fontId="4" fillId="2" borderId="1" xfId="0" applyFont="1" applyFill="1" applyBorder="1" applyAlignment="1">
      <alignment horizontal="center" vertical="center"/>
    </xf>
    <xf numFmtId="4" fontId="6" fillId="4" borderId="2" xfId="0" applyNumberFormat="1" applyFont="1" applyFill="1" applyBorder="1"/>
    <xf numFmtId="4" fontId="10" fillId="4" borderId="3" xfId="0" applyNumberFormat="1" applyFont="1" applyFill="1" applyBorder="1"/>
    <xf numFmtId="4" fontId="10" fillId="4" borderId="4" xfId="0" applyNumberFormat="1" applyFont="1" applyFill="1" applyBorder="1"/>
    <xf numFmtId="4" fontId="7" fillId="4" borderId="2" xfId="0" applyNumberFormat="1" applyFont="1" applyFill="1" applyBorder="1"/>
    <xf numFmtId="4" fontId="7" fillId="0" borderId="1" xfId="0" applyNumberFormat="1" applyFont="1" applyBorder="1"/>
    <xf numFmtId="4" fontId="11" fillId="4" borderId="3" xfId="0" applyNumberFormat="1" applyFont="1" applyFill="1" applyBorder="1"/>
    <xf numFmtId="4" fontId="12" fillId="4" borderId="3" xfId="0" applyNumberFormat="1" applyFont="1" applyFill="1" applyBorder="1"/>
    <xf numFmtId="4" fontId="6" fillId="4" borderId="1" xfId="0" applyNumberFormat="1" applyFont="1" applyFill="1" applyBorder="1"/>
    <xf numFmtId="0" fontId="13" fillId="7" borderId="1" xfId="0" applyFont="1" applyFill="1" applyBorder="1" applyAlignment="1">
      <alignment horizontal="center" vertical="center"/>
    </xf>
    <xf numFmtId="4" fontId="14" fillId="4" borderId="0" xfId="0" applyNumberFormat="1" applyFont="1" applyFill="1"/>
    <xf numFmtId="4" fontId="14" fillId="4" borderId="5" xfId="0" applyNumberFormat="1" applyFont="1" applyFill="1" applyBorder="1"/>
    <xf numFmtId="4" fontId="14" fillId="4" borderId="7" xfId="0" applyNumberFormat="1" applyFont="1" applyFill="1" applyBorder="1"/>
    <xf numFmtId="4" fontId="15" fillId="4" borderId="8" xfId="0" applyNumberFormat="1" applyFont="1" applyFill="1" applyBorder="1"/>
    <xf numFmtId="4" fontId="15" fillId="4" borderId="5" xfId="0" applyNumberFormat="1" applyFont="1" applyFill="1" applyBorder="1"/>
    <xf numFmtId="4" fontId="15" fillId="4" borderId="9" xfId="0" applyNumberFormat="1" applyFont="1" applyFill="1" applyBorder="1"/>
    <xf numFmtId="4" fontId="14" fillId="4" borderId="1" xfId="0" applyNumberFormat="1" applyFont="1" applyFill="1" applyBorder="1"/>
    <xf numFmtId="4" fontId="15" fillId="4" borderId="2" xfId="0" applyNumberFormat="1" applyFont="1" applyFill="1" applyBorder="1"/>
    <xf numFmtId="4" fontId="15" fillId="3" borderId="5" xfId="0" applyNumberFormat="1" applyFont="1" applyFill="1" applyBorder="1"/>
    <xf numFmtId="4" fontId="15" fillId="3" borderId="0" xfId="0" applyNumberFormat="1" applyFont="1" applyFill="1"/>
    <xf numFmtId="4" fontId="15" fillId="3" borderId="1" xfId="0" applyNumberFormat="1" applyFont="1" applyFill="1" applyBorder="1"/>
    <xf numFmtId="4" fontId="15" fillId="3" borderId="7" xfId="0" applyNumberFormat="1" applyFont="1" applyFill="1" applyBorder="1"/>
    <xf numFmtId="4" fontId="16" fillId="4" borderId="10" xfId="0" applyNumberFormat="1" applyFont="1" applyFill="1" applyBorder="1"/>
    <xf numFmtId="4" fontId="16" fillId="4" borderId="3" xfId="0" applyNumberFormat="1" applyFont="1" applyFill="1" applyBorder="1"/>
    <xf numFmtId="4" fontId="16" fillId="4" borderId="11" xfId="0" applyNumberFormat="1" applyFont="1" applyFill="1" applyBorder="1"/>
    <xf numFmtId="4" fontId="16" fillId="4" borderId="12" xfId="0" applyNumberFormat="1" applyFont="1" applyFill="1" applyBorder="1"/>
    <xf numFmtId="4" fontId="16" fillId="4" borderId="4" xfId="0" applyNumberFormat="1" applyFont="1" applyFill="1" applyBorder="1"/>
    <xf numFmtId="4" fontId="16" fillId="4" borderId="13" xfId="0" applyNumberFormat="1" applyFont="1" applyFill="1" applyBorder="1"/>
    <xf numFmtId="4" fontId="15" fillId="4" borderId="1" xfId="0" applyNumberFormat="1" applyFont="1" applyFill="1" applyBorder="1"/>
    <xf numFmtId="4" fontId="15" fillId="4" borderId="7" xfId="0" applyNumberFormat="1" applyFont="1" applyFill="1" applyBorder="1"/>
    <xf numFmtId="4" fontId="13" fillId="4" borderId="10" xfId="0" applyNumberFormat="1" applyFont="1" applyFill="1" applyBorder="1"/>
    <xf numFmtId="4" fontId="13" fillId="4" borderId="3" xfId="0" applyNumberFormat="1" applyFont="1" applyFill="1" applyBorder="1"/>
    <xf numFmtId="4" fontId="13" fillId="4" borderId="11" xfId="0" applyNumberFormat="1" applyFont="1" applyFill="1" applyBorder="1"/>
    <xf numFmtId="4" fontId="17" fillId="4" borderId="10" xfId="0" applyNumberFormat="1" applyFont="1" applyFill="1" applyBorder="1"/>
    <xf numFmtId="4" fontId="17" fillId="4" borderId="3" xfId="0" applyNumberFormat="1" applyFont="1" applyFill="1" applyBorder="1"/>
    <xf numFmtId="4" fontId="17" fillId="4" borderId="11" xfId="0" applyNumberFormat="1" applyFont="1" applyFill="1" applyBorder="1"/>
    <xf numFmtId="4" fontId="17" fillId="4" borderId="12" xfId="0" applyNumberFormat="1" applyFont="1" applyFill="1" applyBorder="1"/>
    <xf numFmtId="4" fontId="17" fillId="4" borderId="4" xfId="0" applyNumberFormat="1" applyFont="1" applyFill="1" applyBorder="1"/>
    <xf numFmtId="4" fontId="17" fillId="4" borderId="13" xfId="0" applyNumberFormat="1" applyFont="1" applyFill="1" applyBorder="1"/>
    <xf numFmtId="4" fontId="13" fillId="4" borderId="12" xfId="0" applyNumberFormat="1" applyFont="1" applyFill="1" applyBorder="1"/>
    <xf numFmtId="4" fontId="13" fillId="4" borderId="4" xfId="0" applyNumberFormat="1" applyFont="1" applyFill="1" applyBorder="1"/>
    <xf numFmtId="4" fontId="13" fillId="4" borderId="13" xfId="0" applyNumberFormat="1" applyFont="1" applyFill="1" applyBorder="1"/>
    <xf numFmtId="2" fontId="1" fillId="6" borderId="2" xfId="0" applyNumberFormat="1" applyFont="1" applyFill="1" applyBorder="1"/>
    <xf numFmtId="2" fontId="2" fillId="6" borderId="3" xfId="0" applyNumberFormat="1" applyFont="1" applyFill="1" applyBorder="1"/>
    <xf numFmtId="4" fontId="18" fillId="4" borderId="3" xfId="0" applyNumberFormat="1" applyFont="1" applyFill="1" applyBorder="1"/>
    <xf numFmtId="0" fontId="0" fillId="8" borderId="0" xfId="0" applyFill="1" applyAlignment="1">
      <alignment horizontal="center" vertical="center"/>
    </xf>
    <xf numFmtId="4" fontId="12" fillId="4" borderId="4" xfId="0" applyNumberFormat="1" applyFont="1" applyFill="1" applyBorder="1"/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topLeftCell="A130" zoomScale="90" zoomScaleNormal="90" workbookViewId="0">
      <selection activeCell="A148" sqref="A148"/>
    </sheetView>
  </sheetViews>
  <sheetFormatPr defaultRowHeight="15" x14ac:dyDescent="0.25"/>
  <cols>
    <col min="1" max="1" width="38.140625" customWidth="1"/>
    <col min="2" max="2" width="6.5703125" customWidth="1"/>
    <col min="3" max="3" width="5" bestFit="1" customWidth="1"/>
    <col min="4" max="7" width="14.28515625" hidden="1" customWidth="1"/>
    <col min="8" max="8" width="16.85546875" hidden="1" customWidth="1"/>
    <col min="9" max="9" width="17.28515625" hidden="1" customWidth="1"/>
    <col min="10" max="10" width="17.85546875" hidden="1" customWidth="1"/>
    <col min="11" max="11" width="9.140625" hidden="1" customWidth="1"/>
    <col min="12" max="12" width="4.28515625" customWidth="1"/>
    <col min="13" max="15" width="17" customWidth="1"/>
    <col min="16" max="16" width="17.5703125" customWidth="1"/>
  </cols>
  <sheetData>
    <row r="1" spans="1:16" ht="23.25" x14ac:dyDescent="0.35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M1" s="101" t="s">
        <v>190</v>
      </c>
      <c r="N1" s="102"/>
      <c r="O1" s="102"/>
      <c r="P1" s="102"/>
    </row>
    <row r="2" spans="1:16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6" x14ac:dyDescent="0.25">
      <c r="G3" s="95"/>
      <c r="M3" s="98" t="s">
        <v>167</v>
      </c>
      <c r="N3" s="99"/>
      <c r="O3" s="99"/>
      <c r="P3" s="100"/>
    </row>
    <row r="4" spans="1:16" x14ac:dyDescent="0.25">
      <c r="A4" s="2" t="s">
        <v>0</v>
      </c>
      <c r="B4" s="2" t="s">
        <v>17</v>
      </c>
      <c r="C4" s="2" t="s">
        <v>18</v>
      </c>
      <c r="D4" s="50" t="s">
        <v>1</v>
      </c>
      <c r="E4" s="50" t="s">
        <v>139</v>
      </c>
      <c r="F4" s="50" t="s">
        <v>165</v>
      </c>
      <c r="G4" s="50" t="s">
        <v>182</v>
      </c>
      <c r="H4" s="50" t="s">
        <v>2</v>
      </c>
      <c r="I4" s="50" t="s">
        <v>148</v>
      </c>
      <c r="J4" s="50" t="s">
        <v>171</v>
      </c>
      <c r="K4" s="2" t="s">
        <v>9</v>
      </c>
      <c r="M4" s="59" t="s">
        <v>168</v>
      </c>
      <c r="N4" s="59" t="s">
        <v>169</v>
      </c>
      <c r="O4" s="59" t="s">
        <v>170</v>
      </c>
      <c r="P4" s="50" t="s">
        <v>1</v>
      </c>
    </row>
    <row r="5" spans="1:16" x14ac:dyDescent="0.25">
      <c r="A5" s="13" t="s">
        <v>3</v>
      </c>
      <c r="B5" s="13">
        <v>501</v>
      </c>
      <c r="C5" s="13"/>
      <c r="D5" s="14">
        <v>835001</v>
      </c>
      <c r="E5" s="51">
        <f>SUM(E6:E27)</f>
        <v>1191574.04</v>
      </c>
      <c r="F5" s="51">
        <f>SUM(F6:F28)</f>
        <v>1234693.24</v>
      </c>
      <c r="G5" s="54">
        <f>SUM(G6:G28)</f>
        <v>1349777</v>
      </c>
      <c r="H5" s="14">
        <f>SUM(H6:H27)</f>
        <v>220359.85</v>
      </c>
      <c r="I5" s="14">
        <f>SUM(I6:I28)</f>
        <v>691378.80999999994</v>
      </c>
      <c r="J5" s="14">
        <f>SUM(J6:J28)</f>
        <v>1012358.72</v>
      </c>
      <c r="K5" s="15">
        <f>100*J5/G5</f>
        <v>75.00192402152355</v>
      </c>
      <c r="M5" s="63">
        <f>SUM(M6:M28)</f>
        <v>203000</v>
      </c>
      <c r="N5" s="63">
        <f t="shared" ref="N5:O5" si="0">SUM(N6:N28)</f>
        <v>200000</v>
      </c>
      <c r="O5" s="63">
        <f t="shared" si="0"/>
        <v>850000</v>
      </c>
      <c r="P5" s="14">
        <v>850000</v>
      </c>
    </row>
    <row r="6" spans="1:16" x14ac:dyDescent="0.25">
      <c r="A6" s="16" t="s">
        <v>31</v>
      </c>
      <c r="B6" s="16">
        <v>501</v>
      </c>
      <c r="C6" s="25" t="s">
        <v>32</v>
      </c>
      <c r="D6" s="17"/>
      <c r="E6" s="52">
        <v>875001</v>
      </c>
      <c r="F6" s="52">
        <v>875001</v>
      </c>
      <c r="G6" s="57">
        <f>875001+300000-311000</f>
        <v>864001</v>
      </c>
      <c r="H6" s="17">
        <v>53038.87</v>
      </c>
      <c r="I6" s="17">
        <v>89939.82</v>
      </c>
      <c r="J6" s="17">
        <v>126210.82</v>
      </c>
      <c r="K6" s="18"/>
      <c r="M6" s="72"/>
      <c r="N6" s="73"/>
      <c r="O6" s="74">
        <v>120000</v>
      </c>
      <c r="P6" s="17"/>
    </row>
    <row r="7" spans="1:16" x14ac:dyDescent="0.25">
      <c r="A7" s="16" t="s">
        <v>34</v>
      </c>
      <c r="B7" s="16">
        <v>501</v>
      </c>
      <c r="C7" s="25" t="s">
        <v>33</v>
      </c>
      <c r="D7" s="17"/>
      <c r="E7" s="52"/>
      <c r="F7" s="52"/>
      <c r="G7" s="52"/>
      <c r="H7" s="17">
        <v>47633.65</v>
      </c>
      <c r="I7" s="17">
        <v>98245.25</v>
      </c>
      <c r="J7" s="17">
        <v>129124.25</v>
      </c>
      <c r="K7" s="18"/>
      <c r="M7" s="72"/>
      <c r="N7" s="73"/>
      <c r="O7" s="74">
        <v>100000</v>
      </c>
      <c r="P7" s="17"/>
    </row>
    <row r="8" spans="1:16" x14ac:dyDescent="0.25">
      <c r="A8" s="16" t="s">
        <v>35</v>
      </c>
      <c r="B8" s="16">
        <v>501</v>
      </c>
      <c r="C8" s="25" t="s">
        <v>36</v>
      </c>
      <c r="D8" s="17"/>
      <c r="E8" s="52"/>
      <c r="F8" s="52"/>
      <c r="G8" s="52"/>
      <c r="H8" s="17">
        <v>3927</v>
      </c>
      <c r="I8" s="17">
        <v>13922</v>
      </c>
      <c r="J8" s="17">
        <v>28945.9</v>
      </c>
      <c r="K8" s="18"/>
      <c r="M8" s="72"/>
      <c r="N8" s="73"/>
      <c r="O8" s="74">
        <v>60000</v>
      </c>
      <c r="P8" s="17"/>
    </row>
    <row r="9" spans="1:16" x14ac:dyDescent="0.25">
      <c r="A9" s="16" t="s">
        <v>37</v>
      </c>
      <c r="B9" s="16">
        <v>501</v>
      </c>
      <c r="C9" s="25" t="s">
        <v>38</v>
      </c>
      <c r="D9" s="17"/>
      <c r="E9" s="52"/>
      <c r="F9" s="52"/>
      <c r="G9" s="52"/>
      <c r="H9" s="17">
        <v>24741.29</v>
      </c>
      <c r="I9" s="17">
        <v>108250.4</v>
      </c>
      <c r="J9" s="17">
        <v>169729.06</v>
      </c>
      <c r="K9" s="18"/>
      <c r="M9" s="72"/>
      <c r="N9" s="73"/>
      <c r="O9" s="74">
        <v>253000</v>
      </c>
      <c r="P9" s="17"/>
    </row>
    <row r="10" spans="1:16" x14ac:dyDescent="0.25">
      <c r="A10" s="16" t="s">
        <v>39</v>
      </c>
      <c r="B10" s="16">
        <v>501</v>
      </c>
      <c r="C10" s="25" t="s">
        <v>40</v>
      </c>
      <c r="D10" s="17"/>
      <c r="E10" s="52">
        <v>10000</v>
      </c>
      <c r="F10" s="52">
        <v>10000</v>
      </c>
      <c r="G10" s="52">
        <v>10000</v>
      </c>
      <c r="H10" s="17">
        <v>9508</v>
      </c>
      <c r="I10" s="17">
        <v>9508</v>
      </c>
      <c r="J10" s="17">
        <v>9508</v>
      </c>
      <c r="K10" s="18"/>
      <c r="M10" s="72">
        <v>10000</v>
      </c>
      <c r="N10" s="73"/>
      <c r="O10" s="74"/>
      <c r="P10" s="17"/>
    </row>
    <row r="11" spans="1:16" x14ac:dyDescent="0.25">
      <c r="A11" s="16" t="s">
        <v>41</v>
      </c>
      <c r="B11" s="16">
        <v>501</v>
      </c>
      <c r="C11" s="25" t="s">
        <v>42</v>
      </c>
      <c r="D11" s="17"/>
      <c r="E11" s="52">
        <v>127776</v>
      </c>
      <c r="F11" s="52">
        <v>127776</v>
      </c>
      <c r="G11" s="52">
        <v>127776</v>
      </c>
      <c r="H11" s="17">
        <v>5756</v>
      </c>
      <c r="I11" s="17">
        <v>209756.1</v>
      </c>
      <c r="J11" s="17">
        <v>221665.45</v>
      </c>
      <c r="K11" s="18"/>
      <c r="M11" s="72"/>
      <c r="N11" s="73"/>
      <c r="O11" s="74">
        <v>120000</v>
      </c>
      <c r="P11" s="17"/>
    </row>
    <row r="12" spans="1:16" x14ac:dyDescent="0.25">
      <c r="A12" s="16" t="s">
        <v>134</v>
      </c>
      <c r="B12" s="16">
        <v>501</v>
      </c>
      <c r="C12" s="25" t="s">
        <v>80</v>
      </c>
      <c r="D12" s="17"/>
      <c r="E12" s="52">
        <v>75000</v>
      </c>
      <c r="F12" s="52">
        <v>75000</v>
      </c>
      <c r="G12" s="57">
        <v>128000</v>
      </c>
      <c r="H12" s="17"/>
      <c r="I12" s="17"/>
      <c r="J12" s="17">
        <v>93025</v>
      </c>
      <c r="K12" s="18"/>
      <c r="M12" s="72">
        <v>133000</v>
      </c>
      <c r="N12" s="73"/>
      <c r="O12" s="74"/>
      <c r="P12" s="17"/>
    </row>
    <row r="13" spans="1:16" x14ac:dyDescent="0.25">
      <c r="A13" s="16" t="s">
        <v>43</v>
      </c>
      <c r="B13" s="16">
        <v>501</v>
      </c>
      <c r="C13" s="25" t="s">
        <v>44</v>
      </c>
      <c r="D13" s="17"/>
      <c r="E13" s="52"/>
      <c r="F13" s="52"/>
      <c r="G13" s="52"/>
      <c r="H13" s="17">
        <v>11591</v>
      </c>
      <c r="I13" s="17">
        <v>12581</v>
      </c>
      <c r="J13" s="17">
        <v>13042</v>
      </c>
      <c r="K13" s="18"/>
      <c r="M13" s="72"/>
      <c r="N13" s="73"/>
      <c r="O13" s="74">
        <v>20000</v>
      </c>
      <c r="P13" s="17"/>
    </row>
    <row r="14" spans="1:16" x14ac:dyDescent="0.25">
      <c r="A14" s="16" t="s">
        <v>172</v>
      </c>
      <c r="B14" s="16">
        <v>501</v>
      </c>
      <c r="C14" s="25" t="s">
        <v>82</v>
      </c>
      <c r="D14" s="17"/>
      <c r="E14" s="52"/>
      <c r="F14" s="52"/>
      <c r="G14" s="57">
        <v>5000</v>
      </c>
      <c r="H14" s="17"/>
      <c r="I14" s="17"/>
      <c r="J14" s="17">
        <v>4403</v>
      </c>
      <c r="K14" s="18"/>
      <c r="M14" s="72">
        <v>10000</v>
      </c>
      <c r="N14" s="73"/>
      <c r="O14" s="74"/>
      <c r="P14" s="17"/>
    </row>
    <row r="15" spans="1:16" x14ac:dyDescent="0.25">
      <c r="A15" s="16" t="s">
        <v>45</v>
      </c>
      <c r="B15" s="16">
        <v>501</v>
      </c>
      <c r="C15" s="25" t="s">
        <v>46</v>
      </c>
      <c r="D15" s="17"/>
      <c r="E15" s="52">
        <v>50000</v>
      </c>
      <c r="F15" s="52">
        <v>50000</v>
      </c>
      <c r="G15" s="57">
        <v>10000</v>
      </c>
      <c r="H15" s="17">
        <v>2413</v>
      </c>
      <c r="I15" s="17">
        <v>2413</v>
      </c>
      <c r="J15" s="17">
        <v>7899</v>
      </c>
      <c r="K15" s="18"/>
      <c r="M15" s="72">
        <v>30000</v>
      </c>
      <c r="N15" s="73"/>
      <c r="O15" s="74"/>
      <c r="P15" s="17"/>
    </row>
    <row r="16" spans="1:16" x14ac:dyDescent="0.25">
      <c r="A16" s="16" t="s">
        <v>47</v>
      </c>
      <c r="B16" s="16">
        <v>501</v>
      </c>
      <c r="C16" s="25" t="s">
        <v>48</v>
      </c>
      <c r="D16" s="17"/>
      <c r="E16" s="52"/>
      <c r="F16" s="52"/>
      <c r="G16" s="52"/>
      <c r="H16" s="17">
        <v>577</v>
      </c>
      <c r="I16" s="17">
        <v>3642</v>
      </c>
      <c r="J16" s="17">
        <v>7458</v>
      </c>
      <c r="K16" s="18"/>
      <c r="M16" s="72"/>
      <c r="N16" s="73"/>
      <c r="O16" s="74">
        <v>25000</v>
      </c>
      <c r="P16" s="17"/>
    </row>
    <row r="17" spans="1:16" x14ac:dyDescent="0.25">
      <c r="A17" s="16" t="s">
        <v>50</v>
      </c>
      <c r="B17" s="16">
        <v>501</v>
      </c>
      <c r="C17" s="25" t="s">
        <v>54</v>
      </c>
      <c r="D17" s="17"/>
      <c r="E17" s="52"/>
      <c r="F17" s="52"/>
      <c r="G17" s="52"/>
      <c r="H17" s="17">
        <v>6422</v>
      </c>
      <c r="I17" s="17">
        <v>12032</v>
      </c>
      <c r="J17" s="17">
        <v>14847</v>
      </c>
      <c r="K17" s="18"/>
      <c r="M17" s="72"/>
      <c r="N17" s="73"/>
      <c r="O17" s="74">
        <v>15000</v>
      </c>
      <c r="P17" s="17"/>
    </row>
    <row r="18" spans="1:16" x14ac:dyDescent="0.25">
      <c r="A18" s="16" t="s">
        <v>51</v>
      </c>
      <c r="B18" s="16">
        <v>501</v>
      </c>
      <c r="C18" s="25" t="s">
        <v>55</v>
      </c>
      <c r="D18" s="17"/>
      <c r="E18" s="52">
        <v>28797.040000000001</v>
      </c>
      <c r="F18" s="57">
        <v>16526.04</v>
      </c>
      <c r="G18" s="57">
        <v>40000</v>
      </c>
      <c r="H18" s="17">
        <v>5016.04</v>
      </c>
      <c r="I18" s="17">
        <v>16526.04</v>
      </c>
      <c r="J18" s="17">
        <v>16526.04</v>
      </c>
      <c r="K18" s="18"/>
      <c r="M18" s="72"/>
      <c r="N18" s="73"/>
      <c r="O18" s="74"/>
      <c r="P18" s="17"/>
    </row>
    <row r="19" spans="1:16" x14ac:dyDescent="0.25">
      <c r="A19" s="16" t="s">
        <v>135</v>
      </c>
      <c r="B19" s="16">
        <v>501</v>
      </c>
      <c r="C19" s="25" t="s">
        <v>136</v>
      </c>
      <c r="D19" s="17"/>
      <c r="E19" s="52">
        <v>25000</v>
      </c>
      <c r="F19" s="52">
        <v>25000</v>
      </c>
      <c r="G19" s="57">
        <v>19000</v>
      </c>
      <c r="H19" s="17"/>
      <c r="I19" s="17">
        <v>12023</v>
      </c>
      <c r="J19" s="17">
        <v>19012</v>
      </c>
      <c r="K19" s="18"/>
      <c r="M19" s="72">
        <v>20000</v>
      </c>
      <c r="N19" s="73"/>
      <c r="O19" s="74"/>
      <c r="P19" s="17"/>
    </row>
    <row r="20" spans="1:16" x14ac:dyDescent="0.25">
      <c r="A20" s="16" t="s">
        <v>52</v>
      </c>
      <c r="B20" s="16">
        <v>501</v>
      </c>
      <c r="C20" s="25" t="s">
        <v>53</v>
      </c>
      <c r="D20" s="17"/>
      <c r="E20" s="52"/>
      <c r="F20" s="52"/>
      <c r="G20" s="52"/>
      <c r="H20" s="17">
        <v>8427</v>
      </c>
      <c r="I20" s="17">
        <v>12935</v>
      </c>
      <c r="J20" s="17">
        <v>16335</v>
      </c>
      <c r="K20" s="18"/>
      <c r="M20" s="72"/>
      <c r="N20" s="73"/>
      <c r="O20" s="74">
        <v>20000</v>
      </c>
      <c r="P20" s="17"/>
    </row>
    <row r="21" spans="1:16" x14ac:dyDescent="0.25">
      <c r="A21" s="16" t="s">
        <v>173</v>
      </c>
      <c r="B21" s="16">
        <v>501</v>
      </c>
      <c r="C21" s="25" t="s">
        <v>133</v>
      </c>
      <c r="D21" s="17"/>
      <c r="E21" s="52"/>
      <c r="F21" s="52"/>
      <c r="G21" s="52"/>
      <c r="H21" s="17"/>
      <c r="I21" s="17"/>
      <c r="J21" s="17">
        <v>4399</v>
      </c>
      <c r="K21" s="18"/>
      <c r="M21" s="72"/>
      <c r="N21" s="73"/>
      <c r="O21" s="74">
        <v>10000</v>
      </c>
      <c r="P21" s="17"/>
    </row>
    <row r="22" spans="1:16" x14ac:dyDescent="0.25">
      <c r="A22" s="16" t="s">
        <v>154</v>
      </c>
      <c r="B22" s="16">
        <v>501</v>
      </c>
      <c r="C22" s="25" t="s">
        <v>149</v>
      </c>
      <c r="D22" s="17"/>
      <c r="E22" s="52"/>
      <c r="F22" s="52"/>
      <c r="G22" s="52"/>
      <c r="H22" s="17"/>
      <c r="I22" s="17">
        <v>3941</v>
      </c>
      <c r="J22" s="17">
        <v>9530</v>
      </c>
      <c r="K22" s="18"/>
      <c r="M22" s="72"/>
      <c r="N22" s="73"/>
      <c r="O22" s="74">
        <v>24000</v>
      </c>
      <c r="P22" s="17"/>
    </row>
    <row r="23" spans="1:16" x14ac:dyDescent="0.25">
      <c r="A23" s="16" t="s">
        <v>155</v>
      </c>
      <c r="B23" s="16">
        <v>501</v>
      </c>
      <c r="C23" s="25" t="s">
        <v>91</v>
      </c>
      <c r="D23" s="17"/>
      <c r="E23" s="52"/>
      <c r="F23" s="52"/>
      <c r="G23" s="52"/>
      <c r="H23" s="17"/>
      <c r="I23" s="17">
        <v>2846</v>
      </c>
      <c r="J23" s="17">
        <v>2846</v>
      </c>
      <c r="K23" s="18"/>
      <c r="M23" s="72"/>
      <c r="N23" s="73"/>
      <c r="O23" s="74">
        <v>8000</v>
      </c>
      <c r="P23" s="17"/>
    </row>
    <row r="24" spans="1:16" x14ac:dyDescent="0.25">
      <c r="A24" s="16" t="s">
        <v>56</v>
      </c>
      <c r="B24" s="16">
        <v>501</v>
      </c>
      <c r="C24" s="25" t="s">
        <v>57</v>
      </c>
      <c r="D24" s="17"/>
      <c r="E24" s="52"/>
      <c r="F24" s="52"/>
      <c r="G24" s="52"/>
      <c r="H24" s="17">
        <v>15413</v>
      </c>
      <c r="I24" s="17">
        <v>25313</v>
      </c>
      <c r="J24" s="17">
        <v>36669</v>
      </c>
      <c r="K24" s="18"/>
      <c r="M24" s="72"/>
      <c r="N24" s="73"/>
      <c r="O24" s="74">
        <v>50000</v>
      </c>
      <c r="P24" s="17"/>
    </row>
    <row r="25" spans="1:16" x14ac:dyDescent="0.25">
      <c r="A25" s="16" t="s">
        <v>58</v>
      </c>
      <c r="B25" s="16">
        <v>501</v>
      </c>
      <c r="C25" s="25" t="s">
        <v>59</v>
      </c>
      <c r="D25" s="17"/>
      <c r="E25" s="52"/>
      <c r="F25" s="52"/>
      <c r="G25" s="52"/>
      <c r="H25" s="17">
        <v>2115</v>
      </c>
      <c r="I25" s="17">
        <v>2115</v>
      </c>
      <c r="J25" s="17">
        <v>2115</v>
      </c>
      <c r="K25" s="18"/>
      <c r="M25" s="72"/>
      <c r="N25" s="73"/>
      <c r="O25" s="74">
        <v>25000</v>
      </c>
      <c r="P25" s="17"/>
    </row>
    <row r="26" spans="1:16" x14ac:dyDescent="0.25">
      <c r="A26" s="16" t="s">
        <v>60</v>
      </c>
      <c r="B26" s="16">
        <v>501</v>
      </c>
      <c r="C26" s="25" t="s">
        <v>61</v>
      </c>
      <c r="D26" s="17"/>
      <c r="E26" s="17"/>
      <c r="F26" s="57">
        <v>1936</v>
      </c>
      <c r="G26" s="57">
        <v>40000</v>
      </c>
      <c r="H26" s="17">
        <v>1936</v>
      </c>
      <c r="I26" s="17">
        <v>1936</v>
      </c>
      <c r="J26" s="17">
        <v>1936</v>
      </c>
      <c r="K26" s="18"/>
      <c r="M26" s="72"/>
      <c r="N26" s="73">
        <v>200000</v>
      </c>
      <c r="O26" s="74"/>
      <c r="P26" s="17"/>
    </row>
    <row r="27" spans="1:16" x14ac:dyDescent="0.25">
      <c r="A27" s="16" t="s">
        <v>62</v>
      </c>
      <c r="B27" s="16">
        <v>501</v>
      </c>
      <c r="C27" s="25" t="s">
        <v>63</v>
      </c>
      <c r="D27" s="17"/>
      <c r="E27" s="17"/>
      <c r="F27" s="57">
        <v>51201.2</v>
      </c>
      <c r="G27" s="57">
        <v>80000</v>
      </c>
      <c r="H27" s="17">
        <v>21845</v>
      </c>
      <c r="I27" s="17">
        <v>51201.2</v>
      </c>
      <c r="J27" s="17">
        <v>51201.2</v>
      </c>
      <c r="K27" s="18"/>
      <c r="M27" s="72"/>
      <c r="N27" s="73"/>
      <c r="O27" s="74"/>
      <c r="P27" s="17"/>
    </row>
    <row r="28" spans="1:16" x14ac:dyDescent="0.25">
      <c r="A28" s="16" t="s">
        <v>156</v>
      </c>
      <c r="B28" s="16">
        <v>501</v>
      </c>
      <c r="C28" s="25" t="s">
        <v>107</v>
      </c>
      <c r="D28" s="17"/>
      <c r="E28" s="17"/>
      <c r="F28" s="57">
        <v>2253</v>
      </c>
      <c r="G28" s="57">
        <v>26000</v>
      </c>
      <c r="H28" s="17"/>
      <c r="I28" s="17">
        <v>2253</v>
      </c>
      <c r="J28" s="17">
        <v>25932</v>
      </c>
      <c r="K28" s="18"/>
      <c r="M28" s="75"/>
      <c r="N28" s="76"/>
      <c r="O28" s="77"/>
      <c r="P28" s="17"/>
    </row>
    <row r="29" spans="1:16" x14ac:dyDescent="0.25">
      <c r="A29" s="13" t="s">
        <v>4</v>
      </c>
      <c r="B29" s="13">
        <v>502</v>
      </c>
      <c r="C29" s="28"/>
      <c r="D29" s="14">
        <v>1757000</v>
      </c>
      <c r="E29" s="14">
        <v>1757000</v>
      </c>
      <c r="F29" s="14">
        <v>1757000</v>
      </c>
      <c r="G29" s="54">
        <v>1757000</v>
      </c>
      <c r="H29" s="14">
        <f>SUM(H30:H34)</f>
        <v>513794.25</v>
      </c>
      <c r="I29" s="14">
        <f>SUM(I30:I34)</f>
        <v>632531.25</v>
      </c>
      <c r="J29" s="14">
        <f>SUM(J30:J34)</f>
        <v>669890.25</v>
      </c>
      <c r="K29" s="15">
        <f>100*J29/G29</f>
        <v>38.126935116676151</v>
      </c>
      <c r="M29" s="63">
        <f>SUM(M30:M34)</f>
        <v>0</v>
      </c>
      <c r="N29" s="63">
        <f t="shared" ref="N29:O29" si="1">SUM(N30:N34)</f>
        <v>0</v>
      </c>
      <c r="O29" s="63">
        <f t="shared" si="1"/>
        <v>1757000</v>
      </c>
      <c r="P29" s="14">
        <v>1757000</v>
      </c>
    </row>
    <row r="30" spans="1:16" x14ac:dyDescent="0.25">
      <c r="A30" s="16" t="s">
        <v>64</v>
      </c>
      <c r="B30" s="16">
        <v>502</v>
      </c>
      <c r="C30" s="25" t="s">
        <v>32</v>
      </c>
      <c r="D30" s="17"/>
      <c r="E30" s="17"/>
      <c r="F30" s="17"/>
      <c r="G30" s="52"/>
      <c r="H30" s="17">
        <v>58447.25</v>
      </c>
      <c r="I30" s="17">
        <v>41747.25</v>
      </c>
      <c r="J30" s="17">
        <v>41747.25</v>
      </c>
      <c r="K30" s="18"/>
      <c r="M30" s="72"/>
      <c r="N30" s="73"/>
      <c r="O30" s="74">
        <v>600000</v>
      </c>
      <c r="P30" s="17"/>
    </row>
    <row r="31" spans="1:16" x14ac:dyDescent="0.25">
      <c r="A31" s="16" t="s">
        <v>65</v>
      </c>
      <c r="B31" s="16">
        <v>502</v>
      </c>
      <c r="C31" s="25" t="s">
        <v>33</v>
      </c>
      <c r="D31" s="17"/>
      <c r="E31" s="17"/>
      <c r="F31" s="17"/>
      <c r="G31" s="52"/>
      <c r="H31" s="17">
        <v>51414</v>
      </c>
      <c r="I31" s="17">
        <v>110362</v>
      </c>
      <c r="J31" s="17">
        <v>147721</v>
      </c>
      <c r="K31" s="18"/>
      <c r="M31" s="72"/>
      <c r="N31" s="73"/>
      <c r="O31" s="74">
        <v>217000</v>
      </c>
      <c r="P31" s="17"/>
    </row>
    <row r="32" spans="1:16" x14ac:dyDescent="0.25">
      <c r="A32" s="16" t="s">
        <v>66</v>
      </c>
      <c r="B32" s="16">
        <v>502</v>
      </c>
      <c r="C32" s="25" t="s">
        <v>38</v>
      </c>
      <c r="D32" s="17"/>
      <c r="E32" s="17"/>
      <c r="F32" s="17"/>
      <c r="G32" s="52"/>
      <c r="H32" s="17">
        <v>322933</v>
      </c>
      <c r="I32" s="17">
        <v>374372</v>
      </c>
      <c r="J32" s="17">
        <v>374372</v>
      </c>
      <c r="K32" s="18"/>
      <c r="M32" s="72"/>
      <c r="N32" s="73"/>
      <c r="O32" s="74">
        <v>800000</v>
      </c>
      <c r="P32" s="17"/>
    </row>
    <row r="33" spans="1:16" x14ac:dyDescent="0.25">
      <c r="A33" s="16" t="s">
        <v>67</v>
      </c>
      <c r="B33" s="16">
        <v>502</v>
      </c>
      <c r="C33" s="25" t="s">
        <v>68</v>
      </c>
      <c r="D33" s="17"/>
      <c r="E33" s="17"/>
      <c r="F33" s="17"/>
      <c r="G33" s="52"/>
      <c r="H33" s="17">
        <v>54000</v>
      </c>
      <c r="I33" s="17">
        <v>62350</v>
      </c>
      <c r="J33" s="17">
        <v>62350</v>
      </c>
      <c r="K33" s="18"/>
      <c r="M33" s="72"/>
      <c r="N33" s="73"/>
      <c r="O33" s="74">
        <v>80000</v>
      </c>
      <c r="P33" s="17"/>
    </row>
    <row r="34" spans="1:16" x14ac:dyDescent="0.25">
      <c r="A34" s="16" t="s">
        <v>70</v>
      </c>
      <c r="B34" s="16">
        <v>502</v>
      </c>
      <c r="C34" s="25" t="s">
        <v>69</v>
      </c>
      <c r="D34" s="17"/>
      <c r="E34" s="17"/>
      <c r="F34" s="17"/>
      <c r="G34" s="52"/>
      <c r="H34" s="17">
        <v>27000</v>
      </c>
      <c r="I34" s="17">
        <v>43700</v>
      </c>
      <c r="J34" s="17">
        <v>43700</v>
      </c>
      <c r="K34" s="18"/>
      <c r="M34" s="75"/>
      <c r="N34" s="76"/>
      <c r="O34" s="77">
        <v>60000</v>
      </c>
      <c r="P34" s="17"/>
    </row>
    <row r="35" spans="1:16" x14ac:dyDescent="0.25">
      <c r="A35" s="37" t="s">
        <v>71</v>
      </c>
      <c r="B35" s="37">
        <v>504</v>
      </c>
      <c r="C35" s="38" t="s">
        <v>72</v>
      </c>
      <c r="D35" s="36"/>
      <c r="E35" s="36"/>
      <c r="F35" s="58">
        <v>10000</v>
      </c>
      <c r="G35" s="44">
        <v>10000</v>
      </c>
      <c r="H35" s="36">
        <v>600</v>
      </c>
      <c r="I35" s="36">
        <v>900</v>
      </c>
      <c r="J35" s="36">
        <v>10000</v>
      </c>
      <c r="K35" s="47"/>
      <c r="M35" s="64"/>
      <c r="N35" s="78"/>
      <c r="O35" s="79"/>
      <c r="P35" s="36"/>
    </row>
    <row r="36" spans="1:16" x14ac:dyDescent="0.25">
      <c r="A36" s="13" t="s">
        <v>12</v>
      </c>
      <c r="B36" s="13">
        <v>51</v>
      </c>
      <c r="C36" s="28"/>
      <c r="D36" s="14">
        <f t="shared" ref="D36:J36" si="2">+D37+D40+D48+D45</f>
        <v>1690000</v>
      </c>
      <c r="E36" s="51">
        <f t="shared" si="2"/>
        <v>2504538.34</v>
      </c>
      <c r="F36" s="51">
        <f t="shared" ref="F36" si="3">+F37+F40+F48+F45</f>
        <v>2708105.0300000003</v>
      </c>
      <c r="G36" s="54">
        <f t="shared" si="2"/>
        <v>2969500</v>
      </c>
      <c r="H36" s="14">
        <f t="shared" si="2"/>
        <v>835824.08</v>
      </c>
      <c r="I36" s="14">
        <f t="shared" si="2"/>
        <v>1381839.03</v>
      </c>
      <c r="J36" s="14">
        <f t="shared" si="2"/>
        <v>2180846.2000000002</v>
      </c>
      <c r="K36" s="15">
        <f>100*J36/G36</f>
        <v>73.441528876915314</v>
      </c>
      <c r="M36" s="63">
        <f t="shared" ref="M36:O36" si="4">+M37+M40+M48+M45</f>
        <v>190000</v>
      </c>
      <c r="N36" s="67">
        <f t="shared" si="4"/>
        <v>980000</v>
      </c>
      <c r="O36" s="65">
        <f t="shared" si="4"/>
        <v>1690000</v>
      </c>
      <c r="P36" s="14">
        <f>+P37+P40+P48+P45</f>
        <v>1760000</v>
      </c>
    </row>
    <row r="37" spans="1:16" x14ac:dyDescent="0.25">
      <c r="A37" s="16" t="s">
        <v>150</v>
      </c>
      <c r="B37" s="16">
        <v>511</v>
      </c>
      <c r="C37" s="25"/>
      <c r="D37" s="17">
        <v>470000</v>
      </c>
      <c r="E37" s="17">
        <f>470000+220000</f>
        <v>690000</v>
      </c>
      <c r="F37" s="17">
        <f>470000+220000</f>
        <v>690000</v>
      </c>
      <c r="G37" s="57">
        <f>470000+220000-100000</f>
        <v>590000</v>
      </c>
      <c r="H37" s="17">
        <v>24678</v>
      </c>
      <c r="I37" s="17">
        <f>SUM(I38:I39)</f>
        <v>111418</v>
      </c>
      <c r="J37" s="17">
        <f>SUM(J38:J39)</f>
        <v>445492.58</v>
      </c>
      <c r="K37" s="18">
        <f>100*J37/G37</f>
        <v>75.507216949152536</v>
      </c>
      <c r="M37" s="80"/>
      <c r="N37" s="81"/>
      <c r="O37" s="82">
        <v>470000</v>
      </c>
      <c r="P37" s="17">
        <v>470000</v>
      </c>
    </row>
    <row r="38" spans="1:16" x14ac:dyDescent="0.25">
      <c r="A38" s="32" t="s">
        <v>150</v>
      </c>
      <c r="B38" s="32">
        <v>511</v>
      </c>
      <c r="C38" s="33" t="s">
        <v>72</v>
      </c>
      <c r="D38" s="34"/>
      <c r="E38" s="34"/>
      <c r="F38" s="34"/>
      <c r="G38" s="34"/>
      <c r="H38" s="34"/>
      <c r="I38" s="34">
        <v>75460</v>
      </c>
      <c r="J38" s="34">
        <v>357890.32</v>
      </c>
      <c r="K38" s="35"/>
      <c r="M38" s="83"/>
      <c r="N38" s="84"/>
      <c r="O38" s="85">
        <v>270000</v>
      </c>
      <c r="P38" s="34"/>
    </row>
    <row r="39" spans="1:16" x14ac:dyDescent="0.25">
      <c r="A39" s="32" t="s">
        <v>157</v>
      </c>
      <c r="B39" s="32">
        <v>511</v>
      </c>
      <c r="C39" s="33" t="s">
        <v>32</v>
      </c>
      <c r="D39" s="34"/>
      <c r="E39" s="34"/>
      <c r="F39" s="34"/>
      <c r="G39" s="34"/>
      <c r="H39" s="34"/>
      <c r="I39" s="34">
        <v>35958</v>
      </c>
      <c r="J39" s="34">
        <v>87602.26</v>
      </c>
      <c r="K39" s="35"/>
      <c r="M39" s="83"/>
      <c r="N39" s="84"/>
      <c r="O39" s="85">
        <v>200000</v>
      </c>
      <c r="P39" s="34"/>
    </row>
    <row r="40" spans="1:16" x14ac:dyDescent="0.25">
      <c r="A40" s="16" t="s">
        <v>10</v>
      </c>
      <c r="B40" s="16">
        <v>512</v>
      </c>
      <c r="C40" s="25"/>
      <c r="D40" s="46"/>
      <c r="E40" s="52">
        <f>SUM(E41:E43)</f>
        <v>342138.97</v>
      </c>
      <c r="F40" s="52">
        <f>SUM(F41:F43)</f>
        <v>446335.48</v>
      </c>
      <c r="G40" s="52">
        <f>SUM(G41:G44)</f>
        <v>710000</v>
      </c>
      <c r="H40" s="17">
        <f>SUM(H41:H43)</f>
        <v>295152.96999999997</v>
      </c>
      <c r="I40" s="17">
        <f>SUM(I41:I43)</f>
        <v>428961.48</v>
      </c>
      <c r="J40" s="17">
        <f>SUM(J41:J44)</f>
        <v>602369.29999999993</v>
      </c>
      <c r="K40" s="18">
        <f>100*J40/G40</f>
        <v>84.840746478873228</v>
      </c>
      <c r="M40" s="80">
        <f>SUM(M41:M43)</f>
        <v>120000</v>
      </c>
      <c r="N40" s="81">
        <v>430000</v>
      </c>
      <c r="O40" s="82">
        <f t="shared" ref="O40" si="5">SUM(O41:O43)</f>
        <v>0</v>
      </c>
      <c r="P40" s="17">
        <v>70000</v>
      </c>
    </row>
    <row r="41" spans="1:16" x14ac:dyDescent="0.25">
      <c r="A41" s="32" t="s">
        <v>10</v>
      </c>
      <c r="B41" s="32">
        <v>512</v>
      </c>
      <c r="C41" s="33" t="s">
        <v>72</v>
      </c>
      <c r="D41" s="34"/>
      <c r="E41" s="34">
        <v>70000</v>
      </c>
      <c r="F41" s="34">
        <v>70000</v>
      </c>
      <c r="G41" s="56">
        <v>90000</v>
      </c>
      <c r="H41" s="34">
        <v>23014</v>
      </c>
      <c r="I41" s="34">
        <v>52626</v>
      </c>
      <c r="J41" s="34">
        <v>80967.28</v>
      </c>
      <c r="K41" s="35"/>
      <c r="M41" s="83">
        <v>120000</v>
      </c>
      <c r="N41" s="84"/>
      <c r="O41" s="85"/>
      <c r="P41" s="34"/>
    </row>
    <row r="42" spans="1:16" x14ac:dyDescent="0.25">
      <c r="A42" s="32" t="s">
        <v>158</v>
      </c>
      <c r="B42" s="32">
        <v>512</v>
      </c>
      <c r="C42" s="33" t="s">
        <v>44</v>
      </c>
      <c r="D42" s="34"/>
      <c r="E42" s="34"/>
      <c r="F42" s="56">
        <v>6086</v>
      </c>
      <c r="G42" s="56">
        <v>10000</v>
      </c>
      <c r="H42" s="34"/>
      <c r="I42" s="34">
        <v>6086</v>
      </c>
      <c r="J42" s="34">
        <v>6086</v>
      </c>
      <c r="K42" s="35"/>
      <c r="M42" s="83"/>
      <c r="N42" s="84"/>
      <c r="O42" s="85"/>
      <c r="P42" s="34"/>
    </row>
    <row r="43" spans="1:16" x14ac:dyDescent="0.25">
      <c r="A43" s="32" t="s">
        <v>73</v>
      </c>
      <c r="B43" s="32">
        <v>512</v>
      </c>
      <c r="C43" s="33" t="s">
        <v>74</v>
      </c>
      <c r="D43" s="34"/>
      <c r="E43" s="34">
        <v>272138.96999999997</v>
      </c>
      <c r="F43" s="56">
        <v>370249.48</v>
      </c>
      <c r="G43" s="56">
        <v>550000</v>
      </c>
      <c r="H43" s="34">
        <v>272138.96999999997</v>
      </c>
      <c r="I43" s="34">
        <v>370249.48</v>
      </c>
      <c r="J43" s="34">
        <v>469058.17</v>
      </c>
      <c r="K43" s="35"/>
      <c r="M43" s="83"/>
      <c r="N43" s="84">
        <v>130000</v>
      </c>
      <c r="O43" s="85"/>
      <c r="P43" s="34"/>
    </row>
    <row r="44" spans="1:16" x14ac:dyDescent="0.25">
      <c r="A44" s="32" t="s">
        <v>174</v>
      </c>
      <c r="B44" s="32">
        <v>512</v>
      </c>
      <c r="C44" s="33" t="s">
        <v>136</v>
      </c>
      <c r="D44" s="34"/>
      <c r="E44" s="34"/>
      <c r="F44" s="56"/>
      <c r="G44" s="56">
        <v>60000</v>
      </c>
      <c r="H44" s="34"/>
      <c r="I44" s="34"/>
      <c r="J44" s="34">
        <v>46257.85</v>
      </c>
      <c r="K44" s="35"/>
      <c r="M44" s="83"/>
      <c r="N44" s="84">
        <v>290000</v>
      </c>
      <c r="O44" s="85"/>
      <c r="P44" s="34"/>
    </row>
    <row r="45" spans="1:16" x14ac:dyDescent="0.25">
      <c r="A45" s="16" t="s">
        <v>11</v>
      </c>
      <c r="B45" s="16">
        <v>513</v>
      </c>
      <c r="C45" s="25" t="s">
        <v>20</v>
      </c>
      <c r="D45" s="17">
        <v>20000</v>
      </c>
      <c r="E45" s="52">
        <f t="shared" ref="E45:J45" si="6">SUM(E46:E47)</f>
        <v>22095</v>
      </c>
      <c r="F45" s="52">
        <f t="shared" si="6"/>
        <v>28991</v>
      </c>
      <c r="G45" s="52">
        <f t="shared" si="6"/>
        <v>64000</v>
      </c>
      <c r="H45" s="17">
        <f t="shared" si="6"/>
        <v>9508</v>
      </c>
      <c r="I45" s="17">
        <f t="shared" si="6"/>
        <v>19149</v>
      </c>
      <c r="J45" s="17">
        <f t="shared" si="6"/>
        <v>34442</v>
      </c>
      <c r="K45" s="18">
        <f>100*J45/G45</f>
        <v>53.815624999999997</v>
      </c>
      <c r="M45" s="80">
        <f>SUM(M46:M47)</f>
        <v>0</v>
      </c>
      <c r="N45" s="81">
        <f t="shared" ref="N45:O45" si="7">SUM(N46:N47)</f>
        <v>0</v>
      </c>
      <c r="O45" s="82">
        <f t="shared" si="7"/>
        <v>20000</v>
      </c>
      <c r="P45" s="17">
        <v>20000</v>
      </c>
    </row>
    <row r="46" spans="1:16" x14ac:dyDescent="0.25">
      <c r="A46" s="32" t="s">
        <v>11</v>
      </c>
      <c r="B46" s="32">
        <v>513</v>
      </c>
      <c r="C46" s="33" t="s">
        <v>72</v>
      </c>
      <c r="D46" s="34"/>
      <c r="E46" s="34">
        <v>20000</v>
      </c>
      <c r="F46" s="34">
        <v>20000</v>
      </c>
      <c r="G46" s="34">
        <v>20000</v>
      </c>
      <c r="H46" s="34">
        <v>7413</v>
      </c>
      <c r="I46" s="34">
        <v>10158</v>
      </c>
      <c r="J46" s="34">
        <v>15130</v>
      </c>
      <c r="K46" s="35"/>
      <c r="M46" s="83"/>
      <c r="N46" s="84"/>
      <c r="O46" s="85">
        <v>20000</v>
      </c>
      <c r="P46" s="34"/>
    </row>
    <row r="47" spans="1:16" x14ac:dyDescent="0.25">
      <c r="A47" s="32" t="s">
        <v>75</v>
      </c>
      <c r="B47" s="32">
        <v>513</v>
      </c>
      <c r="C47" s="33" t="s">
        <v>42</v>
      </c>
      <c r="D47" s="34"/>
      <c r="E47" s="34">
        <v>2095</v>
      </c>
      <c r="F47" s="56">
        <v>8991</v>
      </c>
      <c r="G47" s="56">
        <v>44000</v>
      </c>
      <c r="H47" s="34">
        <v>2095</v>
      </c>
      <c r="I47" s="34">
        <v>8991</v>
      </c>
      <c r="J47" s="34">
        <v>19312</v>
      </c>
      <c r="K47" s="35"/>
      <c r="M47" s="83"/>
      <c r="N47" s="84"/>
      <c r="O47" s="85"/>
      <c r="P47" s="34"/>
    </row>
    <row r="48" spans="1:16" x14ac:dyDescent="0.25">
      <c r="A48" s="16" t="s">
        <v>5</v>
      </c>
      <c r="B48" s="16">
        <v>518</v>
      </c>
      <c r="C48" s="25"/>
      <c r="D48" s="17">
        <v>1200000</v>
      </c>
      <c r="E48" s="52">
        <f>SUM(E49:E72)</f>
        <v>1450304.37</v>
      </c>
      <c r="F48" s="52">
        <f>SUM(F49:F73)</f>
        <v>1542778.55</v>
      </c>
      <c r="G48" s="52">
        <f>SUM(G49:G74)</f>
        <v>1605500</v>
      </c>
      <c r="H48" s="17">
        <f>SUM(H49:H72)</f>
        <v>506485.11</v>
      </c>
      <c r="I48" s="17">
        <f>SUM(I49:I73)</f>
        <v>822310.55</v>
      </c>
      <c r="J48" s="17">
        <f>SUM(J49:J74)</f>
        <v>1098542.32</v>
      </c>
      <c r="K48" s="18">
        <f>100*J48/G48</f>
        <v>68.423688570538772</v>
      </c>
      <c r="M48" s="80">
        <f>SUM(M49:M73)</f>
        <v>70000</v>
      </c>
      <c r="N48" s="81">
        <v>550000</v>
      </c>
      <c r="O48" s="82">
        <f>SUM(O49:O73)</f>
        <v>1200000</v>
      </c>
      <c r="P48" s="17">
        <v>1200000</v>
      </c>
    </row>
    <row r="49" spans="1:16" x14ac:dyDescent="0.25">
      <c r="A49" s="32" t="s">
        <v>76</v>
      </c>
      <c r="B49" s="32">
        <v>518</v>
      </c>
      <c r="C49" s="33" t="s">
        <v>72</v>
      </c>
      <c r="D49" s="34"/>
      <c r="E49" s="34">
        <v>1195000</v>
      </c>
      <c r="F49" s="56">
        <f>1195000-8000</f>
        <v>1187000</v>
      </c>
      <c r="G49" s="56">
        <f>1195000-8000-40000-100000</f>
        <v>1047000</v>
      </c>
      <c r="H49" s="34">
        <v>35626.03</v>
      </c>
      <c r="I49" s="34">
        <v>55670.89</v>
      </c>
      <c r="J49" s="34">
        <v>57461.69</v>
      </c>
      <c r="K49" s="35"/>
      <c r="M49" s="83"/>
      <c r="N49" s="84"/>
      <c r="O49" s="85">
        <v>100000</v>
      </c>
      <c r="P49" s="34"/>
    </row>
    <row r="50" spans="1:16" x14ac:dyDescent="0.25">
      <c r="A50" s="32" t="s">
        <v>23</v>
      </c>
      <c r="B50" s="32">
        <v>518</v>
      </c>
      <c r="C50" s="33" t="s">
        <v>33</v>
      </c>
      <c r="D50" s="34"/>
      <c r="E50" s="34"/>
      <c r="F50" s="56"/>
      <c r="G50" s="56"/>
      <c r="H50" s="34">
        <v>455</v>
      </c>
      <c r="I50" s="34">
        <v>1344</v>
      </c>
      <c r="J50" s="34">
        <v>1344</v>
      </c>
      <c r="K50" s="35"/>
      <c r="M50" s="83"/>
      <c r="N50" s="84"/>
      <c r="O50" s="85">
        <v>3000</v>
      </c>
      <c r="P50" s="34"/>
    </row>
    <row r="51" spans="1:16" x14ac:dyDescent="0.25">
      <c r="A51" s="32" t="s">
        <v>77</v>
      </c>
      <c r="B51" s="32">
        <v>518</v>
      </c>
      <c r="C51" s="33" t="s">
        <v>36</v>
      </c>
      <c r="D51" s="34"/>
      <c r="E51" s="34"/>
      <c r="F51" s="34"/>
      <c r="G51" s="34"/>
      <c r="H51" s="34">
        <v>7931.24</v>
      </c>
      <c r="I51" s="34">
        <v>22400.09</v>
      </c>
      <c r="J51" s="34">
        <v>32505.19</v>
      </c>
      <c r="K51" s="35"/>
      <c r="M51" s="83"/>
      <c r="N51" s="84"/>
      <c r="O51" s="85">
        <v>50000</v>
      </c>
      <c r="P51" s="34"/>
    </row>
    <row r="52" spans="1:16" x14ac:dyDescent="0.25">
      <c r="A52" s="32" t="s">
        <v>78</v>
      </c>
      <c r="B52" s="32">
        <v>518</v>
      </c>
      <c r="C52" s="33" t="s">
        <v>40</v>
      </c>
      <c r="D52" s="34"/>
      <c r="E52" s="34"/>
      <c r="F52" s="34"/>
      <c r="G52" s="34"/>
      <c r="H52" s="34">
        <v>85530.06</v>
      </c>
      <c r="I52" s="34">
        <v>85530.06</v>
      </c>
      <c r="J52" s="34">
        <v>85530.06</v>
      </c>
      <c r="K52" s="35"/>
      <c r="M52" s="83"/>
      <c r="N52" s="84"/>
      <c r="O52" s="85">
        <v>82000</v>
      </c>
      <c r="P52" s="34"/>
    </row>
    <row r="53" spans="1:16" x14ac:dyDescent="0.25">
      <c r="A53" s="32" t="s">
        <v>79</v>
      </c>
      <c r="B53" s="32">
        <v>518</v>
      </c>
      <c r="C53" s="33" t="s">
        <v>42</v>
      </c>
      <c r="D53" s="34"/>
      <c r="E53" s="34">
        <v>50000</v>
      </c>
      <c r="F53" s="34">
        <v>50000</v>
      </c>
      <c r="G53" s="56">
        <v>24000</v>
      </c>
      <c r="H53" s="34">
        <v>15900</v>
      </c>
      <c r="I53" s="34">
        <v>20250</v>
      </c>
      <c r="J53" s="34">
        <v>23140</v>
      </c>
      <c r="K53" s="35"/>
      <c r="M53" s="83">
        <v>50000</v>
      </c>
      <c r="N53" s="84"/>
      <c r="O53" s="85"/>
      <c r="P53" s="34"/>
    </row>
    <row r="54" spans="1:16" x14ac:dyDescent="0.25">
      <c r="A54" s="32" t="s">
        <v>24</v>
      </c>
      <c r="B54" s="32">
        <v>518</v>
      </c>
      <c r="C54" s="33" t="s">
        <v>80</v>
      </c>
      <c r="D54" s="34"/>
      <c r="E54" s="34"/>
      <c r="F54" s="34"/>
      <c r="G54" s="34"/>
      <c r="H54" s="34">
        <v>66569.36</v>
      </c>
      <c r="I54" s="34">
        <v>66569.36</v>
      </c>
      <c r="J54" s="34">
        <v>66569.36</v>
      </c>
      <c r="K54" s="35"/>
      <c r="M54" s="83"/>
      <c r="N54" s="84"/>
      <c r="O54" s="85">
        <v>90000</v>
      </c>
      <c r="P54" s="34"/>
    </row>
    <row r="55" spans="1:16" x14ac:dyDescent="0.25">
      <c r="A55" s="32" t="s">
        <v>25</v>
      </c>
      <c r="B55" s="32">
        <v>518</v>
      </c>
      <c r="C55" s="33" t="s">
        <v>44</v>
      </c>
      <c r="D55" s="34"/>
      <c r="E55" s="34"/>
      <c r="F55" s="34"/>
      <c r="G55" s="56"/>
      <c r="H55" s="34">
        <v>0</v>
      </c>
      <c r="I55" s="34">
        <v>37248</v>
      </c>
      <c r="J55" s="34">
        <v>76601</v>
      </c>
      <c r="K55" s="35"/>
      <c r="M55" s="83"/>
      <c r="N55" s="84"/>
      <c r="O55" s="85">
        <v>160000</v>
      </c>
      <c r="P55" s="34"/>
    </row>
    <row r="56" spans="1:16" x14ac:dyDescent="0.25">
      <c r="A56" s="32" t="s">
        <v>81</v>
      </c>
      <c r="B56" s="32">
        <v>518</v>
      </c>
      <c r="C56" s="33" t="s">
        <v>82</v>
      </c>
      <c r="D56" s="34"/>
      <c r="E56" s="34"/>
      <c r="F56" s="34"/>
      <c r="G56" s="34"/>
      <c r="H56" s="34">
        <v>52448</v>
      </c>
      <c r="I56" s="34">
        <v>52448</v>
      </c>
      <c r="J56" s="34">
        <v>68938</v>
      </c>
      <c r="K56" s="35"/>
      <c r="M56" s="83"/>
      <c r="N56" s="84"/>
      <c r="O56" s="85">
        <v>60000</v>
      </c>
      <c r="P56" s="34"/>
    </row>
    <row r="57" spans="1:16" x14ac:dyDescent="0.25">
      <c r="A57" s="32" t="s">
        <v>159</v>
      </c>
      <c r="B57" s="32">
        <v>518</v>
      </c>
      <c r="C57" s="33" t="s">
        <v>46</v>
      </c>
      <c r="D57" s="34"/>
      <c r="E57" s="34"/>
      <c r="F57" s="34"/>
      <c r="G57" s="34"/>
      <c r="H57" s="34"/>
      <c r="I57" s="34">
        <v>2038</v>
      </c>
      <c r="J57" s="34">
        <v>2038</v>
      </c>
      <c r="K57" s="35"/>
      <c r="M57" s="83"/>
      <c r="N57" s="84"/>
      <c r="O57" s="85">
        <v>7000</v>
      </c>
      <c r="P57" s="34"/>
    </row>
    <row r="58" spans="1:16" x14ac:dyDescent="0.25">
      <c r="A58" s="32" t="s">
        <v>147</v>
      </c>
      <c r="B58" s="32">
        <v>518</v>
      </c>
      <c r="C58" s="33" t="s">
        <v>48</v>
      </c>
      <c r="D58" s="34"/>
      <c r="E58" s="34">
        <v>4500</v>
      </c>
      <c r="F58" s="34">
        <v>4500</v>
      </c>
      <c r="G58" s="34">
        <v>4500</v>
      </c>
      <c r="H58" s="34"/>
      <c r="I58" s="34">
        <v>4500</v>
      </c>
      <c r="J58" s="34">
        <v>4500</v>
      </c>
      <c r="K58" s="35"/>
      <c r="M58" s="83"/>
      <c r="N58" s="84"/>
      <c r="O58" s="85"/>
      <c r="P58" s="34"/>
    </row>
    <row r="59" spans="1:16" x14ac:dyDescent="0.25">
      <c r="A59" s="32" t="s">
        <v>83</v>
      </c>
      <c r="B59" s="32">
        <v>518</v>
      </c>
      <c r="C59" s="33" t="s">
        <v>84</v>
      </c>
      <c r="D59" s="34"/>
      <c r="E59" s="34"/>
      <c r="F59" s="34"/>
      <c r="G59" s="34"/>
      <c r="H59" s="34">
        <v>27808</v>
      </c>
      <c r="I59" s="34">
        <v>48007</v>
      </c>
      <c r="J59" s="34">
        <v>78877.55</v>
      </c>
      <c r="K59" s="35"/>
      <c r="M59" s="83"/>
      <c r="N59" s="84"/>
      <c r="O59" s="85">
        <v>228000</v>
      </c>
      <c r="P59" s="34"/>
    </row>
    <row r="60" spans="1:16" x14ac:dyDescent="0.25">
      <c r="A60" s="32" t="s">
        <v>5</v>
      </c>
      <c r="B60" s="32">
        <v>518</v>
      </c>
      <c r="C60" s="33" t="s">
        <v>54</v>
      </c>
      <c r="D60" s="34"/>
      <c r="E60" s="34"/>
      <c r="F60" s="34"/>
      <c r="G60" s="34"/>
      <c r="H60" s="34">
        <v>48136.83</v>
      </c>
      <c r="I60" s="34">
        <v>101577.96</v>
      </c>
      <c r="J60" s="34">
        <v>152689.96</v>
      </c>
      <c r="K60" s="35"/>
      <c r="M60" s="83"/>
      <c r="N60" s="84"/>
      <c r="O60" s="85">
        <v>280000</v>
      </c>
      <c r="P60" s="34"/>
    </row>
    <row r="61" spans="1:16" x14ac:dyDescent="0.25">
      <c r="A61" s="32" t="s">
        <v>85</v>
      </c>
      <c r="B61" s="32">
        <v>518</v>
      </c>
      <c r="C61" s="33" t="s">
        <v>55</v>
      </c>
      <c r="D61" s="34"/>
      <c r="E61" s="34">
        <v>31020</v>
      </c>
      <c r="F61" s="56">
        <v>77510</v>
      </c>
      <c r="G61" s="56">
        <v>200000</v>
      </c>
      <c r="H61" s="34">
        <v>31020</v>
      </c>
      <c r="I61" s="34">
        <v>77510</v>
      </c>
      <c r="J61" s="34">
        <v>96210</v>
      </c>
      <c r="K61" s="35"/>
      <c r="M61" s="83"/>
      <c r="N61" s="84">
        <v>300000</v>
      </c>
      <c r="O61" s="85"/>
      <c r="P61" s="34"/>
    </row>
    <row r="62" spans="1:16" x14ac:dyDescent="0.25">
      <c r="A62" s="32" t="s">
        <v>86</v>
      </c>
      <c r="B62" s="32">
        <v>518</v>
      </c>
      <c r="C62" s="33" t="s">
        <v>74</v>
      </c>
      <c r="D62" s="34"/>
      <c r="E62" s="34">
        <v>5000</v>
      </c>
      <c r="F62" s="34">
        <v>5000</v>
      </c>
      <c r="G62" s="34">
        <v>5000</v>
      </c>
      <c r="H62" s="34">
        <v>8990</v>
      </c>
      <c r="I62" s="34">
        <v>11780</v>
      </c>
      <c r="J62" s="34">
        <v>20880.900000000001</v>
      </c>
      <c r="K62" s="35"/>
      <c r="M62" s="83"/>
      <c r="N62" s="84"/>
      <c r="O62" s="85">
        <v>40000</v>
      </c>
      <c r="P62" s="34"/>
    </row>
    <row r="63" spans="1:16" x14ac:dyDescent="0.25">
      <c r="A63" s="32" t="s">
        <v>175</v>
      </c>
      <c r="B63" s="32">
        <v>518</v>
      </c>
      <c r="C63" s="33" t="s">
        <v>53</v>
      </c>
      <c r="D63" s="34"/>
      <c r="E63" s="34"/>
      <c r="F63" s="34"/>
      <c r="G63" s="34"/>
      <c r="H63" s="34"/>
      <c r="I63" s="34"/>
      <c r="J63" s="34">
        <v>250</v>
      </c>
      <c r="K63" s="35"/>
      <c r="M63" s="83"/>
      <c r="N63" s="84"/>
      <c r="O63" s="85">
        <v>10000</v>
      </c>
      <c r="P63" s="34"/>
    </row>
    <row r="64" spans="1:16" x14ac:dyDescent="0.25">
      <c r="A64" s="32" t="s">
        <v>87</v>
      </c>
      <c r="B64" s="32">
        <v>518</v>
      </c>
      <c r="C64" s="33" t="s">
        <v>88</v>
      </c>
      <c r="D64" s="34"/>
      <c r="E64" s="34"/>
      <c r="F64" s="34"/>
      <c r="G64" s="34"/>
      <c r="H64" s="34">
        <v>9075</v>
      </c>
      <c r="I64" s="34">
        <v>18150</v>
      </c>
      <c r="J64" s="34">
        <v>27225</v>
      </c>
      <c r="K64" s="35"/>
      <c r="M64" s="83"/>
      <c r="N64" s="84"/>
      <c r="O64" s="85">
        <v>60000</v>
      </c>
      <c r="P64" s="34"/>
    </row>
    <row r="65" spans="1:16" x14ac:dyDescent="0.25">
      <c r="A65" s="32" t="s">
        <v>89</v>
      </c>
      <c r="B65" s="32">
        <v>518</v>
      </c>
      <c r="C65" s="33" t="s">
        <v>49</v>
      </c>
      <c r="D65" s="34"/>
      <c r="E65" s="34"/>
      <c r="F65" s="34"/>
      <c r="G65" s="34"/>
      <c r="H65" s="34">
        <v>2952.22</v>
      </c>
      <c r="I65" s="34">
        <v>6221.64</v>
      </c>
      <c r="J65" s="34">
        <v>6761.3</v>
      </c>
      <c r="K65" s="35"/>
      <c r="M65" s="83"/>
      <c r="N65" s="84"/>
      <c r="O65" s="85">
        <v>20000</v>
      </c>
      <c r="P65" s="34"/>
    </row>
    <row r="66" spans="1:16" x14ac:dyDescent="0.25">
      <c r="A66" s="32" t="s">
        <v>90</v>
      </c>
      <c r="B66" s="32">
        <v>518</v>
      </c>
      <c r="C66" s="33" t="s">
        <v>91</v>
      </c>
      <c r="D66" s="34"/>
      <c r="E66" s="34"/>
      <c r="F66" s="34"/>
      <c r="G66" s="34"/>
      <c r="H66" s="34">
        <v>32000</v>
      </c>
      <c r="I66" s="34">
        <v>64000</v>
      </c>
      <c r="J66" s="34">
        <v>64000</v>
      </c>
      <c r="K66" s="35"/>
      <c r="M66" s="83"/>
      <c r="N66" s="84"/>
      <c r="O66" s="85"/>
      <c r="P66" s="34"/>
    </row>
    <row r="67" spans="1:16" x14ac:dyDescent="0.25">
      <c r="A67" s="32" t="s">
        <v>187</v>
      </c>
      <c r="B67" s="32">
        <v>518</v>
      </c>
      <c r="C67" s="33" t="s">
        <v>186</v>
      </c>
      <c r="D67" s="34"/>
      <c r="E67" s="34"/>
      <c r="F67" s="34"/>
      <c r="G67" s="34"/>
      <c r="H67" s="34"/>
      <c r="I67" s="34"/>
      <c r="J67" s="34"/>
      <c r="K67" s="35"/>
      <c r="M67" s="83"/>
      <c r="N67" s="84">
        <v>200000</v>
      </c>
      <c r="O67" s="85"/>
      <c r="P67" s="34"/>
    </row>
    <row r="68" spans="1:16" x14ac:dyDescent="0.25">
      <c r="A68" s="32" t="s">
        <v>92</v>
      </c>
      <c r="B68" s="32">
        <v>518</v>
      </c>
      <c r="C68" s="33" t="s">
        <v>61</v>
      </c>
      <c r="D68" s="34"/>
      <c r="E68" s="34"/>
      <c r="F68" s="34"/>
      <c r="G68" s="34"/>
      <c r="H68" s="34">
        <v>1259</v>
      </c>
      <c r="I68" s="34">
        <v>3297</v>
      </c>
      <c r="J68" s="34">
        <v>5766</v>
      </c>
      <c r="K68" s="35"/>
      <c r="M68" s="83"/>
      <c r="N68" s="84"/>
      <c r="O68" s="85">
        <v>10000</v>
      </c>
      <c r="P68" s="34"/>
    </row>
    <row r="69" spans="1:16" x14ac:dyDescent="0.25">
      <c r="A69" s="32" t="s">
        <v>93</v>
      </c>
      <c r="B69" s="32">
        <v>518</v>
      </c>
      <c r="C69" s="33" t="s">
        <v>94</v>
      </c>
      <c r="D69" s="34"/>
      <c r="E69" s="34">
        <v>3920</v>
      </c>
      <c r="F69" s="56">
        <v>6413</v>
      </c>
      <c r="G69" s="56">
        <v>10000</v>
      </c>
      <c r="H69" s="34">
        <v>3920</v>
      </c>
      <c r="I69" s="34">
        <v>6413</v>
      </c>
      <c r="J69" s="34">
        <v>6413</v>
      </c>
      <c r="K69" s="35"/>
      <c r="M69" s="83"/>
      <c r="N69" s="84"/>
      <c r="O69" s="85"/>
      <c r="P69" s="34"/>
    </row>
    <row r="70" spans="1:16" x14ac:dyDescent="0.25">
      <c r="A70" s="32" t="s">
        <v>95</v>
      </c>
      <c r="B70" s="32">
        <v>518</v>
      </c>
      <c r="C70" s="33" t="s">
        <v>96</v>
      </c>
      <c r="D70" s="34"/>
      <c r="E70" s="34">
        <v>65864.37</v>
      </c>
      <c r="F70" s="56">
        <v>73733.87</v>
      </c>
      <c r="G70" s="56">
        <v>90000</v>
      </c>
      <c r="H70" s="34">
        <v>65864.37</v>
      </c>
      <c r="I70" s="34">
        <v>73733.87</v>
      </c>
      <c r="J70" s="34">
        <v>73733.87</v>
      </c>
      <c r="K70" s="35"/>
      <c r="M70" s="83"/>
      <c r="N70" s="84">
        <v>50000</v>
      </c>
      <c r="O70" s="85"/>
      <c r="P70" s="34"/>
    </row>
    <row r="71" spans="1:16" x14ac:dyDescent="0.25">
      <c r="A71" s="32" t="s">
        <v>143</v>
      </c>
      <c r="B71" s="32">
        <v>518</v>
      </c>
      <c r="C71" s="33" t="s">
        <v>144</v>
      </c>
      <c r="D71" s="34"/>
      <c r="E71" s="34">
        <v>75000</v>
      </c>
      <c r="F71" s="34">
        <v>75000</v>
      </c>
      <c r="G71" s="34">
        <v>75000</v>
      </c>
      <c r="H71" s="34"/>
      <c r="I71" s="34"/>
      <c r="J71" s="34"/>
      <c r="K71" s="35"/>
      <c r="M71" s="83"/>
      <c r="N71" s="84"/>
      <c r="O71" s="85"/>
      <c r="P71" s="34"/>
    </row>
    <row r="72" spans="1:16" x14ac:dyDescent="0.25">
      <c r="A72" s="32" t="s">
        <v>97</v>
      </c>
      <c r="B72" s="32">
        <v>518</v>
      </c>
      <c r="C72" s="33" t="s">
        <v>98</v>
      </c>
      <c r="D72" s="34"/>
      <c r="E72" s="34">
        <v>20000</v>
      </c>
      <c r="F72" s="34">
        <v>20000</v>
      </c>
      <c r="G72" s="34">
        <v>20000</v>
      </c>
      <c r="H72" s="34">
        <v>11000</v>
      </c>
      <c r="I72" s="34">
        <v>20000</v>
      </c>
      <c r="J72" s="34">
        <v>20000</v>
      </c>
      <c r="K72" s="35"/>
      <c r="M72" s="83">
        <v>20000</v>
      </c>
      <c r="N72" s="84"/>
      <c r="O72" s="85"/>
      <c r="P72" s="34"/>
    </row>
    <row r="73" spans="1:16" x14ac:dyDescent="0.25">
      <c r="A73" s="32" t="s">
        <v>160</v>
      </c>
      <c r="B73" s="32">
        <v>518</v>
      </c>
      <c r="C73" s="33" t="s">
        <v>151</v>
      </c>
      <c r="D73" s="34"/>
      <c r="E73" s="34"/>
      <c r="F73" s="56">
        <v>43621.68</v>
      </c>
      <c r="G73" s="56">
        <v>100000</v>
      </c>
      <c r="H73" s="34"/>
      <c r="I73" s="34">
        <v>43621.68</v>
      </c>
      <c r="J73" s="34">
        <v>98316.72</v>
      </c>
      <c r="K73" s="35"/>
      <c r="M73" s="83"/>
      <c r="N73" s="84"/>
      <c r="O73" s="85"/>
      <c r="P73" s="34"/>
    </row>
    <row r="74" spans="1:16" x14ac:dyDescent="0.25">
      <c r="A74" s="32" t="s">
        <v>176</v>
      </c>
      <c r="B74" s="32">
        <v>518</v>
      </c>
      <c r="C74" s="33" t="s">
        <v>177</v>
      </c>
      <c r="D74" s="34"/>
      <c r="E74" s="34"/>
      <c r="F74" s="56"/>
      <c r="G74" s="56">
        <v>30000</v>
      </c>
      <c r="H74" s="34"/>
      <c r="I74" s="34"/>
      <c r="J74" s="34">
        <v>28790.720000000001</v>
      </c>
      <c r="K74" s="35"/>
      <c r="M74" s="86"/>
      <c r="N74" s="87"/>
      <c r="O74" s="88"/>
      <c r="P74" s="34"/>
    </row>
    <row r="75" spans="1:16" x14ac:dyDescent="0.25">
      <c r="A75" s="13" t="s">
        <v>13</v>
      </c>
      <c r="B75" s="13">
        <v>52</v>
      </c>
      <c r="C75" s="28"/>
      <c r="D75" s="14">
        <f t="shared" ref="D75:J75" si="8">+D76+D88+D95+D94</f>
        <v>34924999</v>
      </c>
      <c r="E75" s="51">
        <f t="shared" si="8"/>
        <v>34643173</v>
      </c>
      <c r="F75" s="51">
        <f t="shared" ref="F75" si="9">+F76+F88+F95+F94</f>
        <v>34884598</v>
      </c>
      <c r="G75" s="54">
        <f>+G76+G88+G95+G94</f>
        <v>35699837</v>
      </c>
      <c r="H75" s="14">
        <f t="shared" si="8"/>
        <v>8027355</v>
      </c>
      <c r="I75" s="14">
        <f t="shared" si="8"/>
        <v>16641620</v>
      </c>
      <c r="J75" s="14">
        <f t="shared" si="8"/>
        <v>25113803</v>
      </c>
      <c r="K75" s="15">
        <f>100*J75/G75</f>
        <v>70.347108307525332</v>
      </c>
      <c r="M75" s="63">
        <f t="shared" ref="M75:O75" si="10">+M76+M88+M95+M94</f>
        <v>34338000</v>
      </c>
      <c r="N75" s="67">
        <f t="shared" si="10"/>
        <v>170000</v>
      </c>
      <c r="O75" s="65">
        <f t="shared" si="10"/>
        <v>450000</v>
      </c>
      <c r="P75" s="14">
        <f>+P76+P88+P95+P94</f>
        <v>34925000</v>
      </c>
    </row>
    <row r="76" spans="1:16" x14ac:dyDescent="0.25">
      <c r="A76" s="16" t="s">
        <v>6</v>
      </c>
      <c r="B76" s="16">
        <v>521</v>
      </c>
      <c r="C76" s="25"/>
      <c r="D76" s="17">
        <v>25340000</v>
      </c>
      <c r="E76" s="52">
        <f>SUM(E77:E85)</f>
        <v>25299620</v>
      </c>
      <c r="F76" s="52">
        <f>SUM(F77:F87)</f>
        <v>25501620</v>
      </c>
      <c r="G76" s="52">
        <f>SUM(G77:G87)</f>
        <v>26150639</v>
      </c>
      <c r="H76" s="17">
        <f>SUM(H77:H85)</f>
        <v>5914014</v>
      </c>
      <c r="I76" s="17">
        <f>SUM(I77:I87)</f>
        <v>12263312</v>
      </c>
      <c r="J76" s="17">
        <f>SUM(J77:J87)</f>
        <v>18523350</v>
      </c>
      <c r="K76" s="18">
        <f>100*J76/G76</f>
        <v>70.833259562032111</v>
      </c>
      <c r="M76" s="80">
        <f>SUM(M77:M87)</f>
        <v>25340000</v>
      </c>
      <c r="N76" s="81">
        <v>170000</v>
      </c>
      <c r="O76" s="82">
        <f t="shared" ref="O76" si="11">SUM(O77:O87)</f>
        <v>30000</v>
      </c>
      <c r="P76" s="17">
        <v>25340000</v>
      </c>
    </row>
    <row r="77" spans="1:16" x14ac:dyDescent="0.25">
      <c r="A77" s="32" t="s">
        <v>101</v>
      </c>
      <c r="B77" s="32">
        <v>521</v>
      </c>
      <c r="C77" s="33" t="s">
        <v>72</v>
      </c>
      <c r="D77" s="34"/>
      <c r="E77" s="34">
        <v>24908595</v>
      </c>
      <c r="F77" s="34">
        <v>24908595</v>
      </c>
      <c r="G77" s="56">
        <v>24867039</v>
      </c>
      <c r="H77" s="34">
        <v>4931479</v>
      </c>
      <c r="I77" s="34">
        <v>10479220</v>
      </c>
      <c r="J77" s="34">
        <v>15925565</v>
      </c>
      <c r="K77" s="35"/>
      <c r="M77" s="83">
        <v>25140000</v>
      </c>
      <c r="N77" s="84"/>
      <c r="O77" s="85"/>
      <c r="P77" s="34"/>
    </row>
    <row r="78" spans="1:16" x14ac:dyDescent="0.25">
      <c r="A78" s="32" t="s">
        <v>99</v>
      </c>
      <c r="B78" s="32">
        <v>521</v>
      </c>
      <c r="C78" s="33" t="s">
        <v>33</v>
      </c>
      <c r="D78" s="34"/>
      <c r="E78" s="34">
        <v>243600</v>
      </c>
      <c r="F78" s="34">
        <v>243600</v>
      </c>
      <c r="G78" s="56">
        <v>283600</v>
      </c>
      <c r="H78" s="34">
        <v>72800</v>
      </c>
      <c r="I78" s="34">
        <v>205150</v>
      </c>
      <c r="J78" s="34">
        <v>241500</v>
      </c>
      <c r="K78" s="35"/>
      <c r="M78" s="83"/>
      <c r="N78" s="84"/>
      <c r="O78" s="85"/>
      <c r="P78" s="34"/>
    </row>
    <row r="79" spans="1:16" x14ac:dyDescent="0.25">
      <c r="A79" s="32" t="s">
        <v>100</v>
      </c>
      <c r="B79" s="32">
        <v>521</v>
      </c>
      <c r="C79" s="33" t="s">
        <v>38</v>
      </c>
      <c r="D79" s="34"/>
      <c r="E79" s="34"/>
      <c r="F79" s="34"/>
      <c r="G79" s="34"/>
      <c r="H79" s="34">
        <v>653277</v>
      </c>
      <c r="I79" s="34">
        <v>1085768</v>
      </c>
      <c r="J79" s="34">
        <v>1701547</v>
      </c>
      <c r="K79" s="35"/>
      <c r="M79" s="83"/>
      <c r="N79" s="84"/>
      <c r="O79" s="85"/>
      <c r="P79" s="34"/>
    </row>
    <row r="80" spans="1:16" x14ac:dyDescent="0.25">
      <c r="A80" s="32" t="s">
        <v>183</v>
      </c>
      <c r="B80" s="32">
        <v>521</v>
      </c>
      <c r="C80" s="33" t="s">
        <v>44</v>
      </c>
      <c r="D80" s="34"/>
      <c r="E80" s="34"/>
      <c r="F80" s="34"/>
      <c r="G80" s="56">
        <v>200000</v>
      </c>
      <c r="H80" s="34">
        <v>109033</v>
      </c>
      <c r="I80" s="34">
        <v>130889</v>
      </c>
      <c r="J80" s="34">
        <v>132870</v>
      </c>
      <c r="K80" s="35"/>
      <c r="M80" s="83">
        <v>200000</v>
      </c>
      <c r="N80" s="84"/>
      <c r="O80" s="85"/>
      <c r="P80" s="34"/>
    </row>
    <row r="81" spans="1:16" x14ac:dyDescent="0.25">
      <c r="A81" s="32" t="s">
        <v>189</v>
      </c>
      <c r="B81" s="32">
        <v>521</v>
      </c>
      <c r="C81" s="33" t="s">
        <v>53</v>
      </c>
      <c r="D81" s="34"/>
      <c r="E81" s="34"/>
      <c r="F81" s="34"/>
      <c r="G81" s="34"/>
      <c r="H81" s="34">
        <v>0</v>
      </c>
      <c r="I81" s="34">
        <v>0</v>
      </c>
      <c r="J81" s="34">
        <v>0</v>
      </c>
      <c r="K81" s="35"/>
      <c r="M81" s="83"/>
      <c r="N81" s="84">
        <v>60000</v>
      </c>
      <c r="O81" s="85"/>
      <c r="P81" s="34"/>
    </row>
    <row r="82" spans="1:16" x14ac:dyDescent="0.25">
      <c r="A82" s="32" t="s">
        <v>188</v>
      </c>
      <c r="B82" s="32">
        <v>521</v>
      </c>
      <c r="C82" s="33" t="s">
        <v>102</v>
      </c>
      <c r="D82" s="34"/>
      <c r="E82" s="34">
        <v>49750</v>
      </c>
      <c r="F82" s="56">
        <v>69750</v>
      </c>
      <c r="G82" s="56">
        <v>140000</v>
      </c>
      <c r="H82" s="34">
        <v>49750</v>
      </c>
      <c r="I82" s="34">
        <v>69750</v>
      </c>
      <c r="J82" s="34">
        <v>99750</v>
      </c>
      <c r="K82" s="35"/>
      <c r="M82" s="83"/>
      <c r="N82" s="84">
        <v>60000</v>
      </c>
      <c r="O82" s="85"/>
      <c r="P82" s="34"/>
    </row>
    <row r="83" spans="1:16" x14ac:dyDescent="0.25">
      <c r="A83" s="32" t="s">
        <v>104</v>
      </c>
      <c r="B83" s="32">
        <v>521</v>
      </c>
      <c r="C83" s="33" t="s">
        <v>106</v>
      </c>
      <c r="D83" s="34"/>
      <c r="E83" s="34"/>
      <c r="F83" s="34"/>
      <c r="G83" s="34"/>
      <c r="H83" s="34">
        <v>0</v>
      </c>
      <c r="I83" s="34">
        <v>0</v>
      </c>
      <c r="J83" s="34">
        <v>0</v>
      </c>
      <c r="K83" s="35"/>
      <c r="M83" s="83"/>
      <c r="N83" s="84"/>
      <c r="O83" s="85"/>
      <c r="P83" s="34"/>
    </row>
    <row r="84" spans="1:16" x14ac:dyDescent="0.25">
      <c r="A84" s="32" t="s">
        <v>103</v>
      </c>
      <c r="B84" s="32">
        <v>521</v>
      </c>
      <c r="C84" s="33" t="s">
        <v>105</v>
      </c>
      <c r="D84" s="34"/>
      <c r="E84" s="34"/>
      <c r="F84" s="34"/>
      <c r="G84" s="34"/>
      <c r="H84" s="34">
        <v>0</v>
      </c>
      <c r="I84" s="34">
        <v>0</v>
      </c>
      <c r="J84" s="34">
        <v>0</v>
      </c>
      <c r="K84" s="35"/>
      <c r="M84" s="83"/>
      <c r="N84" s="84"/>
      <c r="O84" s="85"/>
      <c r="P84" s="34"/>
    </row>
    <row r="85" spans="1:16" x14ac:dyDescent="0.25">
      <c r="A85" s="32" t="s">
        <v>161</v>
      </c>
      <c r="B85" s="32">
        <v>521</v>
      </c>
      <c r="C85" s="33" t="s">
        <v>107</v>
      </c>
      <c r="D85" s="34"/>
      <c r="E85" s="34">
        <v>97675</v>
      </c>
      <c r="F85" s="56">
        <v>214325</v>
      </c>
      <c r="G85" s="56">
        <v>500000</v>
      </c>
      <c r="H85" s="34">
        <v>97675</v>
      </c>
      <c r="I85" s="34">
        <v>214325</v>
      </c>
      <c r="J85" s="34">
        <v>321008</v>
      </c>
      <c r="K85" s="35"/>
      <c r="M85" s="83"/>
      <c r="N85" s="84"/>
      <c r="O85" s="85"/>
      <c r="P85" s="34"/>
    </row>
    <row r="86" spans="1:16" x14ac:dyDescent="0.25">
      <c r="A86" s="32" t="s">
        <v>162</v>
      </c>
      <c r="B86" s="32">
        <v>521</v>
      </c>
      <c r="C86" s="33" t="s">
        <v>152</v>
      </c>
      <c r="D86" s="34"/>
      <c r="E86" s="34"/>
      <c r="F86" s="56">
        <v>65350</v>
      </c>
      <c r="G86" s="56">
        <v>120000</v>
      </c>
      <c r="H86" s="34"/>
      <c r="I86" s="34">
        <v>65350</v>
      </c>
      <c r="J86" s="34">
        <v>85250</v>
      </c>
      <c r="K86" s="35"/>
      <c r="M86" s="83"/>
      <c r="N86" s="84">
        <v>60000</v>
      </c>
      <c r="O86" s="85"/>
      <c r="P86" s="34"/>
    </row>
    <row r="87" spans="1:16" x14ac:dyDescent="0.25">
      <c r="A87" s="32" t="s">
        <v>163</v>
      </c>
      <c r="B87" s="32">
        <v>521</v>
      </c>
      <c r="C87" s="33" t="s">
        <v>153</v>
      </c>
      <c r="D87" s="34"/>
      <c r="E87" s="34"/>
      <c r="F87" s="34"/>
      <c r="G87" s="56">
        <v>40000</v>
      </c>
      <c r="H87" s="34"/>
      <c r="I87" s="34">
        <v>12860</v>
      </c>
      <c r="J87" s="34">
        <v>15860</v>
      </c>
      <c r="K87" s="35"/>
      <c r="M87" s="83"/>
      <c r="N87" s="84"/>
      <c r="O87" s="85">
        <v>30000</v>
      </c>
      <c r="P87" s="34"/>
    </row>
    <row r="88" spans="1:16" x14ac:dyDescent="0.25">
      <c r="A88" s="16" t="s">
        <v>7</v>
      </c>
      <c r="B88" s="16">
        <v>524</v>
      </c>
      <c r="C88" s="25"/>
      <c r="D88" s="17">
        <v>8625000</v>
      </c>
      <c r="E88" s="52">
        <f t="shared" ref="E88:J88" si="12">SUM(E89:E93)</f>
        <v>8634469</v>
      </c>
      <c r="F88" s="52">
        <f t="shared" si="12"/>
        <v>8673894</v>
      </c>
      <c r="G88" s="52">
        <f t="shared" si="12"/>
        <v>8838530</v>
      </c>
      <c r="H88" s="17">
        <f t="shared" si="12"/>
        <v>1946661</v>
      </c>
      <c r="I88" s="17">
        <f t="shared" si="12"/>
        <v>4031548</v>
      </c>
      <c r="J88" s="17">
        <f t="shared" si="12"/>
        <v>6115453</v>
      </c>
      <c r="K88" s="18">
        <f>100*J88/G88</f>
        <v>69.190838295508414</v>
      </c>
      <c r="M88" s="80">
        <f>SUM(M89:M93)</f>
        <v>8745000</v>
      </c>
      <c r="N88" s="80"/>
      <c r="O88" s="80">
        <f t="shared" ref="O88" si="13">SUM(O89:O93)</f>
        <v>0</v>
      </c>
      <c r="P88" s="17">
        <v>8625000</v>
      </c>
    </row>
    <row r="89" spans="1:16" x14ac:dyDescent="0.25">
      <c r="A89" s="32" t="s">
        <v>7</v>
      </c>
      <c r="B89" s="32">
        <v>524</v>
      </c>
      <c r="C89" s="33" t="s">
        <v>72</v>
      </c>
      <c r="D89" s="34"/>
      <c r="E89" s="34">
        <v>100000</v>
      </c>
      <c r="F89" s="34">
        <v>100000</v>
      </c>
      <c r="G89" s="56">
        <v>110000</v>
      </c>
      <c r="H89" s="34">
        <v>32496</v>
      </c>
      <c r="I89" s="34">
        <v>56505</v>
      </c>
      <c r="J89" s="34">
        <v>82285</v>
      </c>
      <c r="K89" s="35"/>
      <c r="M89" s="83">
        <v>120000</v>
      </c>
      <c r="N89" s="84"/>
      <c r="O89" s="85"/>
      <c r="P89" s="34"/>
    </row>
    <row r="90" spans="1:16" x14ac:dyDescent="0.25">
      <c r="A90" s="32" t="s">
        <v>108</v>
      </c>
      <c r="B90" s="32">
        <v>524</v>
      </c>
      <c r="C90" s="33" t="s">
        <v>32</v>
      </c>
      <c r="D90" s="34"/>
      <c r="E90" s="34">
        <v>8501456</v>
      </c>
      <c r="F90" s="34">
        <v>8501456</v>
      </c>
      <c r="G90" s="56">
        <f>8819199-250669</f>
        <v>8568530</v>
      </c>
      <c r="H90" s="34">
        <v>505687</v>
      </c>
      <c r="I90" s="34">
        <v>1001661</v>
      </c>
      <c r="J90" s="34">
        <v>1593183</v>
      </c>
      <c r="K90" s="35"/>
      <c r="M90" s="83">
        <v>8625000</v>
      </c>
      <c r="N90" s="84"/>
      <c r="O90" s="85"/>
      <c r="P90" s="34"/>
    </row>
    <row r="91" spans="1:16" x14ac:dyDescent="0.25">
      <c r="A91" s="32" t="s">
        <v>109</v>
      </c>
      <c r="B91" s="32">
        <v>524</v>
      </c>
      <c r="C91" s="33" t="s">
        <v>33</v>
      </c>
      <c r="D91" s="34"/>
      <c r="E91" s="34"/>
      <c r="F91" s="34"/>
      <c r="G91" s="56"/>
      <c r="H91" s="34">
        <v>1375465</v>
      </c>
      <c r="I91" s="34">
        <v>2900944</v>
      </c>
      <c r="J91" s="34">
        <v>4331488</v>
      </c>
      <c r="K91" s="35"/>
      <c r="M91" s="83"/>
      <c r="N91" s="84"/>
      <c r="O91" s="85"/>
      <c r="P91" s="34"/>
    </row>
    <row r="92" spans="1:16" x14ac:dyDescent="0.25">
      <c r="A92" s="32" t="s">
        <v>110</v>
      </c>
      <c r="B92" s="32">
        <v>524</v>
      </c>
      <c r="C92" s="33" t="s">
        <v>55</v>
      </c>
      <c r="D92" s="34"/>
      <c r="E92" s="34">
        <v>33013</v>
      </c>
      <c r="F92" s="56">
        <v>53150</v>
      </c>
      <c r="G92" s="56">
        <v>100000</v>
      </c>
      <c r="H92" s="34">
        <v>24222</v>
      </c>
      <c r="I92" s="34">
        <v>53150</v>
      </c>
      <c r="J92" s="34">
        <v>79607</v>
      </c>
      <c r="K92" s="35"/>
      <c r="M92" s="83"/>
      <c r="N92" s="84"/>
      <c r="O92" s="85"/>
      <c r="P92" s="34"/>
    </row>
    <row r="93" spans="1:16" x14ac:dyDescent="0.25">
      <c r="A93" s="32" t="s">
        <v>111</v>
      </c>
      <c r="B93" s="32">
        <v>524</v>
      </c>
      <c r="C93" s="33" t="s">
        <v>74</v>
      </c>
      <c r="D93" s="34"/>
      <c r="E93" s="34"/>
      <c r="F93" s="56">
        <v>19288</v>
      </c>
      <c r="G93" s="56">
        <v>60000</v>
      </c>
      <c r="H93" s="34">
        <v>8791</v>
      </c>
      <c r="I93" s="34">
        <v>19288</v>
      </c>
      <c r="J93" s="34">
        <v>28890</v>
      </c>
      <c r="K93" s="35"/>
      <c r="M93" s="83"/>
      <c r="N93" s="84"/>
      <c r="O93" s="85"/>
      <c r="P93" s="34"/>
    </row>
    <row r="94" spans="1:16" x14ac:dyDescent="0.25">
      <c r="A94" s="16" t="s">
        <v>26</v>
      </c>
      <c r="B94" s="16">
        <v>525</v>
      </c>
      <c r="C94" s="25" t="s">
        <v>72</v>
      </c>
      <c r="D94" s="17">
        <v>59999</v>
      </c>
      <c r="E94" s="17">
        <v>59999</v>
      </c>
      <c r="F94" s="57">
        <v>0</v>
      </c>
      <c r="G94" s="94">
        <v>0</v>
      </c>
      <c r="H94" s="17">
        <v>11400</v>
      </c>
      <c r="I94" s="17">
        <v>23400</v>
      </c>
      <c r="J94" s="17">
        <v>0</v>
      </c>
      <c r="K94" s="18"/>
      <c r="M94" s="80"/>
      <c r="N94" s="73"/>
      <c r="O94" s="74"/>
      <c r="P94" s="17"/>
    </row>
    <row r="95" spans="1:16" x14ac:dyDescent="0.25">
      <c r="A95" s="16" t="s">
        <v>8</v>
      </c>
      <c r="B95" s="16">
        <v>527</v>
      </c>
      <c r="C95" s="25"/>
      <c r="D95" s="17">
        <v>900000</v>
      </c>
      <c r="E95" s="52">
        <f>SUM(E96:E97)</f>
        <v>649085</v>
      </c>
      <c r="F95" s="52">
        <f>SUM(F96:F98)</f>
        <v>709084</v>
      </c>
      <c r="G95" s="52">
        <f>SUM(G96:G98)</f>
        <v>710668</v>
      </c>
      <c r="H95" s="17">
        <f>SUM(H96:H97)</f>
        <v>155280</v>
      </c>
      <c r="I95" s="17">
        <f>SUM(I96:I98)</f>
        <v>323360</v>
      </c>
      <c r="J95" s="17">
        <f>SUM(J96:J98)</f>
        <v>475000</v>
      </c>
      <c r="K95" s="18">
        <f>100*J95/G95</f>
        <v>66.838523755114906</v>
      </c>
      <c r="M95" s="80">
        <f>SUM(M96:M98)</f>
        <v>253000</v>
      </c>
      <c r="N95" s="81">
        <f t="shared" ref="N95:O95" si="14">SUM(N96:N98)</f>
        <v>0</v>
      </c>
      <c r="O95" s="82">
        <f t="shared" si="14"/>
        <v>420000</v>
      </c>
      <c r="P95" s="17">
        <v>960000</v>
      </c>
    </row>
    <row r="96" spans="1:16" x14ac:dyDescent="0.25">
      <c r="A96" s="32" t="s">
        <v>113</v>
      </c>
      <c r="B96" s="32">
        <v>527</v>
      </c>
      <c r="C96" s="33" t="s">
        <v>72</v>
      </c>
      <c r="D96" s="34"/>
      <c r="E96" s="34">
        <v>249085</v>
      </c>
      <c r="F96" s="34">
        <v>249085</v>
      </c>
      <c r="G96" s="56">
        <v>250669</v>
      </c>
      <c r="H96" s="34">
        <v>60000</v>
      </c>
      <c r="I96" s="34">
        <v>120000</v>
      </c>
      <c r="J96" s="34">
        <v>180000</v>
      </c>
      <c r="K96" s="35"/>
      <c r="M96" s="83">
        <v>253000</v>
      </c>
      <c r="N96" s="84"/>
      <c r="O96" s="85"/>
      <c r="P96" s="34"/>
    </row>
    <row r="97" spans="1:16" x14ac:dyDescent="0.25">
      <c r="A97" s="32" t="s">
        <v>112</v>
      </c>
      <c r="B97" s="32">
        <v>527</v>
      </c>
      <c r="C97" s="33" t="s">
        <v>44</v>
      </c>
      <c r="D97" s="34"/>
      <c r="E97" s="34">
        <v>400000</v>
      </c>
      <c r="F97" s="34">
        <v>400000</v>
      </c>
      <c r="G97" s="34">
        <v>400000</v>
      </c>
      <c r="H97" s="34">
        <v>95280</v>
      </c>
      <c r="I97" s="34">
        <v>203360</v>
      </c>
      <c r="J97" s="34">
        <v>259400</v>
      </c>
      <c r="K97" s="35"/>
      <c r="M97" s="83"/>
      <c r="N97" s="84"/>
      <c r="O97" s="85">
        <v>380000</v>
      </c>
      <c r="P97" s="34"/>
    </row>
    <row r="98" spans="1:16" x14ac:dyDescent="0.25">
      <c r="A98" s="32" t="s">
        <v>166</v>
      </c>
      <c r="B98" s="32">
        <v>527</v>
      </c>
      <c r="C98" s="33" t="s">
        <v>133</v>
      </c>
      <c r="D98" s="34"/>
      <c r="E98" s="34"/>
      <c r="F98" s="56">
        <v>59999</v>
      </c>
      <c r="G98" s="34">
        <v>59999</v>
      </c>
      <c r="H98" s="34"/>
      <c r="I98" s="34"/>
      <c r="J98" s="34">
        <v>35600</v>
      </c>
      <c r="K98" s="35"/>
      <c r="M98" s="86"/>
      <c r="N98" s="87"/>
      <c r="O98" s="88">
        <v>40000</v>
      </c>
      <c r="P98" s="34"/>
    </row>
    <row r="99" spans="1:16" x14ac:dyDescent="0.25">
      <c r="A99" s="42" t="s">
        <v>114</v>
      </c>
      <c r="B99" s="42">
        <v>538</v>
      </c>
      <c r="C99" s="43" t="s">
        <v>72</v>
      </c>
      <c r="D99" s="44">
        <v>1000</v>
      </c>
      <c r="E99" s="44">
        <v>1000</v>
      </c>
      <c r="F99" s="44">
        <v>1000</v>
      </c>
      <c r="G99" s="44">
        <v>1000</v>
      </c>
      <c r="H99" s="44">
        <v>34.549999999999997</v>
      </c>
      <c r="I99" s="44">
        <v>79.739999999999995</v>
      </c>
      <c r="J99" s="44">
        <v>128.1</v>
      </c>
      <c r="K99" s="15">
        <f>100*J99/G99</f>
        <v>12.81</v>
      </c>
      <c r="M99" s="64"/>
      <c r="N99" s="78"/>
      <c r="O99" s="79">
        <v>1000</v>
      </c>
      <c r="P99" s="44">
        <v>1000</v>
      </c>
    </row>
    <row r="100" spans="1:16" x14ac:dyDescent="0.25">
      <c r="A100" s="13" t="s">
        <v>27</v>
      </c>
      <c r="B100" s="40">
        <v>549</v>
      </c>
      <c r="C100" s="28"/>
      <c r="D100" s="14">
        <v>620000</v>
      </c>
      <c r="E100" s="51">
        <f>SUM(E102:E104)</f>
        <v>220000</v>
      </c>
      <c r="F100" s="54">
        <f>SUM(F102:F104)</f>
        <v>220000</v>
      </c>
      <c r="G100" s="54">
        <f>SUM(G102:G104)</f>
        <v>163000</v>
      </c>
      <c r="H100" s="14">
        <f>SUM(H102:H104)</f>
        <v>113447.54</v>
      </c>
      <c r="I100" s="14">
        <f>SUM(I102:I104)</f>
        <v>145767.46000000002</v>
      </c>
      <c r="J100" s="14">
        <f>SUM(J101:J104)</f>
        <v>150767.46000000002</v>
      </c>
      <c r="K100" s="15">
        <f>100*J100/G100</f>
        <v>92.495374233128842</v>
      </c>
      <c r="M100" s="63">
        <f>SUM(M102:M104)</f>
        <v>90000</v>
      </c>
      <c r="N100" s="63">
        <f t="shared" ref="N100:O100" si="15">SUM(N102:N104)</f>
        <v>0</v>
      </c>
      <c r="O100" s="63">
        <f t="shared" si="15"/>
        <v>140000</v>
      </c>
      <c r="P100" s="14">
        <v>520000</v>
      </c>
    </row>
    <row r="101" spans="1:16" x14ac:dyDescent="0.25">
      <c r="A101" s="16" t="s">
        <v>27</v>
      </c>
      <c r="B101" s="41">
        <v>549</v>
      </c>
      <c r="C101" s="25" t="s">
        <v>72</v>
      </c>
      <c r="D101" s="17"/>
      <c r="E101" s="17"/>
      <c r="F101" s="17"/>
      <c r="G101" s="17"/>
      <c r="H101" s="17"/>
      <c r="I101" s="17"/>
      <c r="J101" s="17">
        <v>5000</v>
      </c>
      <c r="K101" s="18"/>
      <c r="M101" s="72"/>
      <c r="N101" s="73"/>
      <c r="O101" s="74"/>
      <c r="P101" s="17"/>
    </row>
    <row r="102" spans="1:16" x14ac:dyDescent="0.25">
      <c r="A102" s="16" t="s">
        <v>115</v>
      </c>
      <c r="B102" s="41">
        <v>549</v>
      </c>
      <c r="C102" s="25" t="s">
        <v>36</v>
      </c>
      <c r="D102" s="17"/>
      <c r="E102" s="17">
        <v>120000</v>
      </c>
      <c r="F102" s="17">
        <v>120000</v>
      </c>
      <c r="G102" s="57">
        <f>120000-50000</f>
        <v>70000</v>
      </c>
      <c r="H102" s="17">
        <v>21639</v>
      </c>
      <c r="I102" s="17">
        <v>43277</v>
      </c>
      <c r="J102" s="17">
        <v>43277</v>
      </c>
      <c r="K102" s="18"/>
      <c r="M102" s="72"/>
      <c r="N102" s="73"/>
      <c r="O102" s="74">
        <v>120000</v>
      </c>
      <c r="P102" s="17"/>
    </row>
    <row r="103" spans="1:16" x14ac:dyDescent="0.25">
      <c r="A103" s="16" t="s">
        <v>116</v>
      </c>
      <c r="B103" s="41">
        <v>549</v>
      </c>
      <c r="C103" s="25" t="s">
        <v>38</v>
      </c>
      <c r="D103" s="17"/>
      <c r="E103" s="17"/>
      <c r="F103" s="17"/>
      <c r="G103" s="17"/>
      <c r="H103" s="17">
        <v>9773</v>
      </c>
      <c r="I103" s="17">
        <v>9773</v>
      </c>
      <c r="J103" s="17">
        <v>9773</v>
      </c>
      <c r="K103" s="18"/>
      <c r="M103" s="72"/>
      <c r="N103" s="73"/>
      <c r="O103" s="74">
        <v>20000</v>
      </c>
      <c r="P103" s="17"/>
    </row>
    <row r="104" spans="1:16" x14ac:dyDescent="0.25">
      <c r="A104" s="19" t="s">
        <v>117</v>
      </c>
      <c r="B104" s="45">
        <v>549</v>
      </c>
      <c r="C104" s="26" t="s">
        <v>44</v>
      </c>
      <c r="D104" s="20"/>
      <c r="E104" s="53">
        <v>100000</v>
      </c>
      <c r="F104" s="53">
        <v>100000</v>
      </c>
      <c r="G104" s="96">
        <v>93000</v>
      </c>
      <c r="H104" s="20">
        <v>82035.539999999994</v>
      </c>
      <c r="I104" s="20">
        <v>92717.46</v>
      </c>
      <c r="J104" s="20">
        <v>92717.46</v>
      </c>
      <c r="K104" s="21"/>
      <c r="M104" s="75">
        <v>90000</v>
      </c>
      <c r="N104" s="76"/>
      <c r="O104" s="77"/>
      <c r="P104" s="20"/>
    </row>
    <row r="105" spans="1:16" x14ac:dyDescent="0.25">
      <c r="A105" s="13" t="s">
        <v>28</v>
      </c>
      <c r="B105" s="13">
        <v>551</v>
      </c>
      <c r="C105" s="28"/>
      <c r="D105" s="14">
        <v>421322</v>
      </c>
      <c r="E105" s="14">
        <v>421322</v>
      </c>
      <c r="F105" s="51">
        <f>421322-220000+217790.32</f>
        <v>419112.32</v>
      </c>
      <c r="G105" s="54">
        <f>421322-220000+217790.32</f>
        <v>419112.32</v>
      </c>
      <c r="H105" s="14">
        <f>SUM(H106:H107)</f>
        <v>96825</v>
      </c>
      <c r="I105" s="14">
        <f>SUM(I106:I107)</f>
        <v>193620</v>
      </c>
      <c r="J105" s="14">
        <f>SUM(J106:J107)</f>
        <v>290415</v>
      </c>
      <c r="K105" s="15">
        <f>100*J105/G105</f>
        <v>69.292880724670653</v>
      </c>
      <c r="M105" s="63">
        <f>SUM(M106:M107)</f>
        <v>0</v>
      </c>
      <c r="N105" s="67">
        <f t="shared" ref="N105:O105" si="16">SUM(N106:N107)</f>
        <v>0</v>
      </c>
      <c r="O105" s="65">
        <f t="shared" si="16"/>
        <v>8000</v>
      </c>
      <c r="P105" s="14">
        <v>42000</v>
      </c>
    </row>
    <row r="106" spans="1:16" x14ac:dyDescent="0.25">
      <c r="A106" s="16" t="s">
        <v>28</v>
      </c>
      <c r="B106" s="16">
        <v>551</v>
      </c>
      <c r="C106" s="25" t="s">
        <v>72</v>
      </c>
      <c r="D106" s="17"/>
      <c r="E106" s="17"/>
      <c r="F106" s="17"/>
      <c r="G106" s="17"/>
      <c r="H106" s="17">
        <v>94829</v>
      </c>
      <c r="I106" s="17">
        <v>189658</v>
      </c>
      <c r="J106" s="17">
        <v>284487</v>
      </c>
      <c r="K106" s="18"/>
      <c r="M106" s="72"/>
      <c r="N106" s="73"/>
      <c r="O106" s="74"/>
      <c r="P106" s="17"/>
    </row>
    <row r="107" spans="1:16" x14ac:dyDescent="0.25">
      <c r="A107" s="49" t="s">
        <v>118</v>
      </c>
      <c r="B107" s="16">
        <v>551</v>
      </c>
      <c r="C107" s="25" t="s">
        <v>32</v>
      </c>
      <c r="D107" s="17"/>
      <c r="E107" s="17"/>
      <c r="F107" s="17"/>
      <c r="G107" s="17"/>
      <c r="H107" s="17">
        <v>1996</v>
      </c>
      <c r="I107" s="17">
        <v>3962</v>
      </c>
      <c r="J107" s="17">
        <v>5928</v>
      </c>
      <c r="K107" s="18"/>
      <c r="M107" s="75"/>
      <c r="N107" s="76"/>
      <c r="O107" s="77">
        <v>8000</v>
      </c>
      <c r="P107" s="17"/>
    </row>
    <row r="108" spans="1:16" x14ac:dyDescent="0.25">
      <c r="A108" s="13" t="s">
        <v>29</v>
      </c>
      <c r="B108" s="13">
        <v>558</v>
      </c>
      <c r="C108" s="28"/>
      <c r="D108" s="14">
        <v>370000</v>
      </c>
      <c r="E108" s="51">
        <f>SUM(E109:E112)</f>
        <v>1158312</v>
      </c>
      <c r="F108" s="51">
        <f>SUM(F109:F112)</f>
        <v>1523227.6</v>
      </c>
      <c r="G108" s="54">
        <f>SUM(G109:G113)</f>
        <v>1574083</v>
      </c>
      <c r="H108" s="14">
        <f>SUM(H109:H112)</f>
        <v>141720</v>
      </c>
      <c r="I108" s="14">
        <f>SUM(I109:I112)</f>
        <v>689452.61</v>
      </c>
      <c r="J108" s="14">
        <f>SUM(J109:J113)</f>
        <v>1090935.1399999999</v>
      </c>
      <c r="K108" s="15">
        <f>100*J108/G108</f>
        <v>69.306074711435159</v>
      </c>
      <c r="M108" s="63">
        <f>SUM(M109:M112)</f>
        <v>104000</v>
      </c>
      <c r="N108" s="67">
        <f t="shared" ref="N108:O108" si="17">SUM(N109:N112)</f>
        <v>240000</v>
      </c>
      <c r="O108" s="65">
        <f t="shared" si="17"/>
        <v>434000</v>
      </c>
      <c r="P108" s="14">
        <v>400000</v>
      </c>
    </row>
    <row r="109" spans="1:16" x14ac:dyDescent="0.25">
      <c r="A109" s="16" t="s">
        <v>119</v>
      </c>
      <c r="B109" s="16">
        <v>558</v>
      </c>
      <c r="C109" s="25" t="s">
        <v>72</v>
      </c>
      <c r="D109" s="17"/>
      <c r="E109" s="52">
        <f>370000+311000+87120+6256</f>
        <v>774376</v>
      </c>
      <c r="F109" s="52">
        <f>370000+311000+87120+6256</f>
        <v>774376</v>
      </c>
      <c r="G109" s="57">
        <f>370000+311000+87120+6256-50000</f>
        <v>724376</v>
      </c>
      <c r="H109" s="17">
        <v>94804</v>
      </c>
      <c r="I109" s="17">
        <v>277621.01</v>
      </c>
      <c r="J109" s="17">
        <v>308758.74</v>
      </c>
      <c r="K109" s="18"/>
      <c r="M109" s="72"/>
      <c r="N109" s="73"/>
      <c r="O109" s="74">
        <v>434000</v>
      </c>
      <c r="P109" s="17"/>
    </row>
    <row r="110" spans="1:16" x14ac:dyDescent="0.25">
      <c r="A110" s="16" t="s">
        <v>138</v>
      </c>
      <c r="B110" s="16">
        <v>558</v>
      </c>
      <c r="C110" s="25" t="s">
        <v>33</v>
      </c>
      <c r="D110" s="17"/>
      <c r="E110" s="52">
        <f>26020+311000</f>
        <v>337020</v>
      </c>
      <c r="F110" s="52">
        <f>26020+311000</f>
        <v>337020</v>
      </c>
      <c r="G110" s="57">
        <v>18707</v>
      </c>
      <c r="H110" s="17"/>
      <c r="I110" s="17"/>
      <c r="J110" s="17">
        <v>6116.8</v>
      </c>
      <c r="K110" s="18"/>
      <c r="M110" s="72">
        <v>104000</v>
      </c>
      <c r="N110" s="73"/>
      <c r="O110" s="74"/>
      <c r="P110" s="17"/>
    </row>
    <row r="111" spans="1:16" x14ac:dyDescent="0.25">
      <c r="A111" s="16" t="s">
        <v>185</v>
      </c>
      <c r="B111" s="16">
        <v>558</v>
      </c>
      <c r="C111" s="25" t="s">
        <v>40</v>
      </c>
      <c r="D111" s="17"/>
      <c r="E111" s="52"/>
      <c r="F111" s="52"/>
      <c r="G111" s="57">
        <v>20000</v>
      </c>
      <c r="H111" s="17"/>
      <c r="I111" s="17"/>
      <c r="J111" s="17"/>
      <c r="K111" s="18"/>
      <c r="M111" s="72"/>
      <c r="N111" s="73"/>
      <c r="O111" s="74"/>
      <c r="P111" s="17"/>
    </row>
    <row r="112" spans="1:16" x14ac:dyDescent="0.25">
      <c r="A112" s="16" t="s">
        <v>120</v>
      </c>
      <c r="B112" s="16">
        <v>558</v>
      </c>
      <c r="C112" s="25" t="s">
        <v>82</v>
      </c>
      <c r="D112" s="17"/>
      <c r="E112" s="52">
        <v>46916</v>
      </c>
      <c r="F112" s="57">
        <v>411831.6</v>
      </c>
      <c r="G112" s="57">
        <v>500000</v>
      </c>
      <c r="H112" s="17">
        <v>46916</v>
      </c>
      <c r="I112" s="17">
        <v>411831.6</v>
      </c>
      <c r="J112" s="17">
        <v>465059.6</v>
      </c>
      <c r="K112" s="18"/>
      <c r="M112" s="72"/>
      <c r="N112" s="73">
        <v>240000</v>
      </c>
      <c r="O112" s="74"/>
      <c r="P112" s="17"/>
    </row>
    <row r="113" spans="1:16" x14ac:dyDescent="0.25">
      <c r="A113" s="16" t="s">
        <v>178</v>
      </c>
      <c r="B113" s="16">
        <v>558</v>
      </c>
      <c r="C113" s="25" t="s">
        <v>54</v>
      </c>
      <c r="D113" s="17"/>
      <c r="E113" s="52"/>
      <c r="F113" s="57"/>
      <c r="G113" s="57">
        <v>311000</v>
      </c>
      <c r="H113" s="17"/>
      <c r="I113" s="17"/>
      <c r="J113" s="17">
        <v>311000</v>
      </c>
      <c r="K113" s="18"/>
      <c r="M113" s="75"/>
      <c r="N113" s="76"/>
      <c r="O113" s="77"/>
      <c r="P113" s="17"/>
    </row>
    <row r="114" spans="1:16" x14ac:dyDescent="0.25">
      <c r="A114" s="9" t="s">
        <v>14</v>
      </c>
      <c r="B114" s="10"/>
      <c r="C114" s="29"/>
      <c r="D114" s="11">
        <f>+D5+D29+D36+D75+D100+D105+D108+D99</f>
        <v>40619322</v>
      </c>
      <c r="E114" s="11">
        <f>+E5+E29+E36+E75+E100+E105+E108+E99</f>
        <v>41896919.380000003</v>
      </c>
      <c r="F114" s="11">
        <f>+F5+F29+F36+F75+F100+F105+F108+F99+F35</f>
        <v>42757736.190000005</v>
      </c>
      <c r="G114" s="11">
        <f>+G5+G29+G36+G75+G100+G105+G108+G99+G35</f>
        <v>43943309.32</v>
      </c>
      <c r="H114" s="11">
        <f>+H5+H29+H36+H75+H100+H105+H108+H99+H35</f>
        <v>9949960.2699999996</v>
      </c>
      <c r="I114" s="11">
        <f>+I5+I29+I36+I75+I100+I105+I108+I99+I35</f>
        <v>20377188.899999999</v>
      </c>
      <c r="J114" s="11">
        <f>+J5+J29+J36+J75+J100+J105+J108+J99+J35</f>
        <v>30519143.870000005</v>
      </c>
      <c r="K114" s="12">
        <f>100*J114/G114</f>
        <v>69.451173209910635</v>
      </c>
      <c r="M114" s="68">
        <f>+M5+M29+M36+M75+M100+M105+M108+M99</f>
        <v>34925000</v>
      </c>
      <c r="N114" s="70">
        <f>+N5+N29+N36+N75+N100+N105+N108+N99</f>
        <v>1590000</v>
      </c>
      <c r="O114" s="71">
        <f>+O5+O29+O36+O75+O100+O105+O108+O99</f>
        <v>5330000</v>
      </c>
      <c r="P114" s="11">
        <f>+P5+P29+P36+P75+P100+P105+P108+P99</f>
        <v>40255000</v>
      </c>
    </row>
    <row r="115" spans="1:16" x14ac:dyDescent="0.25">
      <c r="A115" s="6"/>
      <c r="B115" s="6"/>
      <c r="C115" s="30"/>
      <c r="D115" s="7"/>
      <c r="E115" s="7"/>
      <c r="F115" s="7"/>
      <c r="G115" s="7"/>
      <c r="H115" s="7"/>
      <c r="I115" s="7"/>
      <c r="J115" s="7"/>
      <c r="K115" s="8"/>
      <c r="M115" s="61"/>
      <c r="N115" s="66"/>
      <c r="O115" s="62"/>
      <c r="P115" s="7"/>
    </row>
    <row r="116" spans="1:16" x14ac:dyDescent="0.25">
      <c r="A116" s="13" t="s">
        <v>121</v>
      </c>
      <c r="B116" s="13">
        <v>602</v>
      </c>
      <c r="C116" s="28"/>
      <c r="D116" s="14">
        <v>210000</v>
      </c>
      <c r="E116" s="14">
        <v>210000</v>
      </c>
      <c r="F116" s="14">
        <v>210000</v>
      </c>
      <c r="G116" s="51">
        <v>239000</v>
      </c>
      <c r="H116" s="14">
        <f>SUM(H117:H119)</f>
        <v>114694</v>
      </c>
      <c r="I116" s="14">
        <f>SUM(I117:I119)</f>
        <v>131934.5</v>
      </c>
      <c r="J116" s="14">
        <f>SUM(J117:J119)</f>
        <v>270998.5</v>
      </c>
      <c r="K116" s="15">
        <f>100*J116/G116</f>
        <v>113.38849372384938</v>
      </c>
      <c r="M116" s="63">
        <f>SUM(M117:M119)</f>
        <v>0</v>
      </c>
      <c r="N116" s="67">
        <f t="shared" ref="N116:O116" si="18">SUM(N117:N119)</f>
        <v>0</v>
      </c>
      <c r="O116" s="65">
        <f t="shared" si="18"/>
        <v>210000</v>
      </c>
      <c r="P116" s="14">
        <v>210000</v>
      </c>
    </row>
    <row r="117" spans="1:16" x14ac:dyDescent="0.25">
      <c r="A117" s="16" t="s">
        <v>122</v>
      </c>
      <c r="B117" s="16">
        <v>602</v>
      </c>
      <c r="C117" s="25" t="s">
        <v>33</v>
      </c>
      <c r="D117" s="17"/>
      <c r="E117" s="17"/>
      <c r="F117" s="17"/>
      <c r="G117" s="17"/>
      <c r="H117" s="17">
        <v>111000</v>
      </c>
      <c r="I117" s="17">
        <v>119000</v>
      </c>
      <c r="J117" s="17">
        <v>252400</v>
      </c>
      <c r="K117" s="18"/>
      <c r="M117" s="72"/>
      <c r="N117" s="73"/>
      <c r="O117" s="74">
        <v>150000</v>
      </c>
      <c r="P117" s="17"/>
    </row>
    <row r="118" spans="1:16" x14ac:dyDescent="0.25">
      <c r="A118" s="16" t="s">
        <v>123</v>
      </c>
      <c r="B118" s="16">
        <v>602</v>
      </c>
      <c r="C118" s="25" t="s">
        <v>36</v>
      </c>
      <c r="D118" s="17"/>
      <c r="E118" s="17"/>
      <c r="F118" s="17"/>
      <c r="G118" s="17"/>
      <c r="H118" s="17">
        <v>200</v>
      </c>
      <c r="I118" s="17">
        <v>200</v>
      </c>
      <c r="J118" s="17">
        <v>5400</v>
      </c>
      <c r="K118" s="18"/>
      <c r="M118" s="72"/>
      <c r="N118" s="73"/>
      <c r="O118" s="74">
        <v>40000</v>
      </c>
      <c r="P118" s="17"/>
    </row>
    <row r="119" spans="1:16" x14ac:dyDescent="0.25">
      <c r="A119" s="19" t="s">
        <v>124</v>
      </c>
      <c r="B119" s="19">
        <v>602</v>
      </c>
      <c r="C119" s="26" t="s">
        <v>38</v>
      </c>
      <c r="D119" s="20"/>
      <c r="E119" s="20"/>
      <c r="F119" s="20"/>
      <c r="G119" s="20"/>
      <c r="H119" s="20">
        <v>3494</v>
      </c>
      <c r="I119" s="20">
        <v>12734.5</v>
      </c>
      <c r="J119" s="20">
        <v>13198.5</v>
      </c>
      <c r="K119" s="21"/>
      <c r="M119" s="75"/>
      <c r="N119" s="76"/>
      <c r="O119" s="77">
        <v>20000</v>
      </c>
      <c r="P119" s="20"/>
    </row>
    <row r="120" spans="1:16" x14ac:dyDescent="0.25">
      <c r="A120" s="13" t="s">
        <v>125</v>
      </c>
      <c r="B120" s="13">
        <v>603</v>
      </c>
      <c r="C120" s="28" t="s">
        <v>126</v>
      </c>
      <c r="D120" s="14">
        <v>220000</v>
      </c>
      <c r="E120" s="14">
        <v>220000</v>
      </c>
      <c r="F120" s="14">
        <v>220000</v>
      </c>
      <c r="G120" s="14">
        <v>220000</v>
      </c>
      <c r="H120" s="14">
        <v>108000</v>
      </c>
      <c r="I120" s="14">
        <v>141400</v>
      </c>
      <c r="J120" s="14">
        <v>141400</v>
      </c>
      <c r="K120" s="15">
        <f>100*J120/G120</f>
        <v>64.272727272727266</v>
      </c>
      <c r="M120" s="64"/>
      <c r="N120" s="78"/>
      <c r="O120" s="79">
        <v>220000</v>
      </c>
      <c r="P120" s="14">
        <v>220000</v>
      </c>
    </row>
    <row r="121" spans="1:16" x14ac:dyDescent="0.25">
      <c r="A121" s="13" t="s">
        <v>127</v>
      </c>
      <c r="B121" s="13">
        <v>604</v>
      </c>
      <c r="C121" s="28" t="s">
        <v>72</v>
      </c>
      <c r="D121" s="14"/>
      <c r="E121" s="14"/>
      <c r="F121" s="51">
        <v>10000</v>
      </c>
      <c r="G121" s="54">
        <v>10000</v>
      </c>
      <c r="H121" s="14">
        <v>600</v>
      </c>
      <c r="I121" s="14">
        <v>900</v>
      </c>
      <c r="J121" s="14">
        <v>10000</v>
      </c>
      <c r="K121" s="15">
        <f t="shared" ref="K121:K122" si="19">100*J121/G121</f>
        <v>100</v>
      </c>
      <c r="M121" s="64"/>
      <c r="N121" s="78"/>
      <c r="O121" s="79"/>
      <c r="P121" s="14"/>
    </row>
    <row r="122" spans="1:16" x14ac:dyDescent="0.25">
      <c r="A122" s="13" t="s">
        <v>140</v>
      </c>
      <c r="B122" s="13">
        <v>648</v>
      </c>
      <c r="C122" s="28"/>
      <c r="D122" s="14"/>
      <c r="E122" s="14">
        <f>221152+220000</f>
        <v>441152</v>
      </c>
      <c r="F122" s="51">
        <f>221152+217790.32</f>
        <v>438942.32</v>
      </c>
      <c r="G122" s="54">
        <f>SUM(G123:G124)</f>
        <v>458942.32</v>
      </c>
      <c r="H122" s="14"/>
      <c r="I122" s="14">
        <v>221152</v>
      </c>
      <c r="J122" s="14">
        <v>438942.32</v>
      </c>
      <c r="K122" s="92">
        <f t="shared" si="19"/>
        <v>95.642153898555264</v>
      </c>
      <c r="M122" s="63"/>
      <c r="N122" s="67"/>
      <c r="O122" s="65"/>
      <c r="P122" s="14"/>
    </row>
    <row r="123" spans="1:16" x14ac:dyDescent="0.25">
      <c r="A123" s="16" t="s">
        <v>140</v>
      </c>
      <c r="B123" s="16">
        <v>648</v>
      </c>
      <c r="C123" s="25" t="s">
        <v>72</v>
      </c>
      <c r="D123" s="17"/>
      <c r="E123" s="17"/>
      <c r="F123" s="17"/>
      <c r="G123" s="17">
        <v>438942.32</v>
      </c>
      <c r="H123" s="17"/>
      <c r="I123" s="17"/>
      <c r="J123" s="17"/>
      <c r="K123" s="18"/>
      <c r="M123" s="72"/>
      <c r="N123" s="73"/>
      <c r="O123" s="74"/>
      <c r="P123" s="17"/>
    </row>
    <row r="124" spans="1:16" x14ac:dyDescent="0.25">
      <c r="A124" s="16" t="s">
        <v>184</v>
      </c>
      <c r="B124" s="16">
        <v>648</v>
      </c>
      <c r="C124" s="25" t="s">
        <v>32</v>
      </c>
      <c r="D124" s="17"/>
      <c r="E124" s="17"/>
      <c r="F124" s="17"/>
      <c r="G124" s="57">
        <v>20000</v>
      </c>
      <c r="H124" s="17"/>
      <c r="I124" s="17"/>
      <c r="J124" s="17"/>
      <c r="K124" s="18"/>
      <c r="M124" s="75"/>
      <c r="N124" s="76"/>
      <c r="O124" s="77"/>
      <c r="P124" s="17"/>
    </row>
    <row r="125" spans="1:16" x14ac:dyDescent="0.25">
      <c r="A125" s="13" t="s">
        <v>181</v>
      </c>
      <c r="B125" s="13">
        <v>649</v>
      </c>
      <c r="C125" s="28"/>
      <c r="D125" s="14">
        <v>14000</v>
      </c>
      <c r="E125" s="14">
        <f>14000+393768.34</f>
        <v>407768.34</v>
      </c>
      <c r="F125" s="51">
        <f>SUM(F126:F127)</f>
        <v>575012.03</v>
      </c>
      <c r="G125" s="54">
        <f>SUM(G126:G127)</f>
        <v>1050000</v>
      </c>
      <c r="H125" s="14">
        <v>393768.34</v>
      </c>
      <c r="I125" s="14">
        <v>575012.03</v>
      </c>
      <c r="J125" s="14">
        <f>SUM(J126:J127)</f>
        <v>867564.33000000007</v>
      </c>
      <c r="K125" s="92">
        <f>100*J125/G125</f>
        <v>82.62517428571428</v>
      </c>
      <c r="M125" s="63"/>
      <c r="N125" s="67">
        <v>790000</v>
      </c>
      <c r="O125" s="65"/>
      <c r="P125" s="14"/>
    </row>
    <row r="126" spans="1:16" x14ac:dyDescent="0.25">
      <c r="A126" s="16" t="s">
        <v>179</v>
      </c>
      <c r="B126" s="16">
        <v>649</v>
      </c>
      <c r="C126" s="25" t="s">
        <v>128</v>
      </c>
      <c r="D126" s="17"/>
      <c r="E126" s="17"/>
      <c r="F126" s="17">
        <v>575012.03</v>
      </c>
      <c r="G126" s="57">
        <v>960000</v>
      </c>
      <c r="H126" s="17"/>
      <c r="I126" s="17"/>
      <c r="J126" s="17">
        <v>792515.76</v>
      </c>
      <c r="K126" s="18"/>
      <c r="M126" s="72"/>
      <c r="N126" s="73">
        <v>240000</v>
      </c>
      <c r="O126" s="74"/>
      <c r="P126" s="17"/>
    </row>
    <row r="127" spans="1:16" x14ac:dyDescent="0.25">
      <c r="A127" s="16" t="s">
        <v>180</v>
      </c>
      <c r="B127" s="16">
        <v>649</v>
      </c>
      <c r="C127" s="25" t="s">
        <v>55</v>
      </c>
      <c r="D127" s="17"/>
      <c r="E127" s="17"/>
      <c r="F127" s="17"/>
      <c r="G127" s="57">
        <v>90000</v>
      </c>
      <c r="H127" s="17"/>
      <c r="I127" s="17"/>
      <c r="J127" s="17">
        <v>75048.570000000007</v>
      </c>
      <c r="K127" s="18"/>
      <c r="M127" s="75"/>
      <c r="N127" s="76">
        <v>550000</v>
      </c>
      <c r="O127" s="77"/>
      <c r="P127" s="17"/>
    </row>
    <row r="128" spans="1:16" x14ac:dyDescent="0.25">
      <c r="A128" s="3" t="s">
        <v>21</v>
      </c>
      <c r="B128" s="3">
        <v>662</v>
      </c>
      <c r="C128" s="27" t="s">
        <v>72</v>
      </c>
      <c r="D128" s="4">
        <v>2000</v>
      </c>
      <c r="E128" s="4">
        <v>2000</v>
      </c>
      <c r="F128" s="55">
        <v>2000</v>
      </c>
      <c r="G128" s="55">
        <v>2000</v>
      </c>
      <c r="H128" s="4">
        <v>164.54</v>
      </c>
      <c r="I128" s="4">
        <v>379.71</v>
      </c>
      <c r="J128" s="4">
        <v>610.02</v>
      </c>
      <c r="K128" s="5">
        <f>100*J128/G128</f>
        <v>30.501000000000001</v>
      </c>
      <c r="M128" s="64"/>
      <c r="N128" s="78"/>
      <c r="O128" s="79"/>
      <c r="P128" s="4"/>
    </row>
    <row r="129" spans="1:17" x14ac:dyDescent="0.25">
      <c r="A129" s="13" t="s">
        <v>22</v>
      </c>
      <c r="B129" s="13">
        <v>672</v>
      </c>
      <c r="C129" s="28"/>
      <c r="D129" s="14">
        <f>SUM(D130:D137)</f>
        <v>40144322</v>
      </c>
      <c r="E129" s="51">
        <f>SUM(E130:E138)</f>
        <v>40615999.039999999</v>
      </c>
      <c r="F129" s="51">
        <f>SUM(F130:F138)</f>
        <v>41301781.840000004</v>
      </c>
      <c r="G129" s="54">
        <f>SUM(G130:G138)</f>
        <v>41963367</v>
      </c>
      <c r="H129" s="14">
        <f>SUM(H130:H137)</f>
        <v>9426257.5799999982</v>
      </c>
      <c r="I129" s="14">
        <f>SUM(I130:I137)</f>
        <v>19722336.300000001</v>
      </c>
      <c r="J129" s="14">
        <f>SUM(J130:J138)</f>
        <v>30007687.379999999</v>
      </c>
      <c r="K129" s="15">
        <f>100*J129/G129</f>
        <v>71.509246100295044</v>
      </c>
      <c r="M129" s="63">
        <f>SUM(M130:M138)</f>
        <v>34925000</v>
      </c>
      <c r="N129" s="67">
        <f t="shared" ref="N129:O129" si="20">SUM(N130:N138)</f>
        <v>800000</v>
      </c>
      <c r="O129" s="65">
        <f t="shared" si="20"/>
        <v>0</v>
      </c>
      <c r="P129" s="14">
        <f>SUM(P130:P137)</f>
        <v>34925000</v>
      </c>
      <c r="Q129" s="39"/>
    </row>
    <row r="130" spans="1:17" x14ac:dyDescent="0.25">
      <c r="A130" s="16" t="s">
        <v>129</v>
      </c>
      <c r="B130" s="16">
        <v>672</v>
      </c>
      <c r="C130" s="25" t="s">
        <v>72</v>
      </c>
      <c r="D130" s="17">
        <v>4840000</v>
      </c>
      <c r="E130" s="17">
        <v>4840000</v>
      </c>
      <c r="F130" s="17">
        <v>4840000</v>
      </c>
      <c r="G130" s="52">
        <v>4840000</v>
      </c>
      <c r="H130" s="17">
        <v>1209900</v>
      </c>
      <c r="I130" s="17">
        <v>2419800</v>
      </c>
      <c r="J130" s="17">
        <v>3629700</v>
      </c>
      <c r="K130" s="18">
        <f>100*J130/G130</f>
        <v>74.993801652892557</v>
      </c>
      <c r="M130" s="80"/>
      <c r="N130" s="81"/>
      <c r="O130" s="82"/>
      <c r="P130" s="17"/>
      <c r="Q130" s="39"/>
    </row>
    <row r="131" spans="1:17" x14ac:dyDescent="0.25">
      <c r="A131" s="16" t="s">
        <v>130</v>
      </c>
      <c r="B131" s="16">
        <v>672</v>
      </c>
      <c r="C131" s="25" t="s">
        <v>32</v>
      </c>
      <c r="D131" s="17">
        <v>34925000</v>
      </c>
      <c r="E131" s="52">
        <v>34739756</v>
      </c>
      <c r="F131" s="52">
        <v>34739756</v>
      </c>
      <c r="G131" s="57">
        <v>34697545</v>
      </c>
      <c r="H131" s="17">
        <v>7884107.54</v>
      </c>
      <c r="I131" s="17">
        <v>16189674.460000001</v>
      </c>
      <c r="J131" s="17">
        <v>24856226.539999999</v>
      </c>
      <c r="K131" s="18">
        <f>100*J131/G131</f>
        <v>71.636845027508429</v>
      </c>
      <c r="M131" s="80">
        <v>34925000</v>
      </c>
      <c r="N131" s="81"/>
      <c r="O131" s="82"/>
      <c r="P131" s="17">
        <v>34925000</v>
      </c>
      <c r="Q131" s="39"/>
    </row>
    <row r="132" spans="1:17" x14ac:dyDescent="0.25">
      <c r="A132" s="49" t="s">
        <v>164</v>
      </c>
      <c r="B132" s="16">
        <v>672</v>
      </c>
      <c r="C132" s="25" t="s">
        <v>36</v>
      </c>
      <c r="D132" s="17"/>
      <c r="E132" s="52"/>
      <c r="F132" s="57">
        <v>6000</v>
      </c>
      <c r="G132" s="52">
        <v>6000</v>
      </c>
      <c r="H132" s="17"/>
      <c r="I132" s="17">
        <v>6000</v>
      </c>
      <c r="J132" s="17">
        <v>6000</v>
      </c>
      <c r="K132" s="18">
        <f>100*J132/G132</f>
        <v>100</v>
      </c>
      <c r="M132" s="80"/>
      <c r="N132" s="81"/>
      <c r="O132" s="82"/>
      <c r="P132" s="17"/>
      <c r="Q132" s="39"/>
    </row>
    <row r="133" spans="1:17" x14ac:dyDescent="0.25">
      <c r="A133" s="16" t="s">
        <v>137</v>
      </c>
      <c r="B133" s="16">
        <v>672</v>
      </c>
      <c r="C133" s="25"/>
      <c r="D133" s="17"/>
      <c r="E133" s="52">
        <v>29000</v>
      </c>
      <c r="F133" s="52">
        <v>29000</v>
      </c>
      <c r="G133" s="52"/>
      <c r="H133" s="17"/>
      <c r="I133" s="17"/>
      <c r="J133" s="17"/>
      <c r="K133" s="18"/>
      <c r="M133" s="80"/>
      <c r="N133" s="81"/>
      <c r="O133" s="82"/>
      <c r="P133" s="17"/>
      <c r="Q133" s="39"/>
    </row>
    <row r="134" spans="1:17" x14ac:dyDescent="0.25">
      <c r="A134" s="48" t="s">
        <v>131</v>
      </c>
      <c r="B134" s="16">
        <v>672</v>
      </c>
      <c r="C134" s="25" t="s">
        <v>48</v>
      </c>
      <c r="D134" s="17">
        <v>379322</v>
      </c>
      <c r="E134" s="52">
        <v>379322</v>
      </c>
      <c r="F134" s="52">
        <v>379322</v>
      </c>
      <c r="G134" s="52">
        <v>379322</v>
      </c>
      <c r="H134" s="17">
        <v>94829</v>
      </c>
      <c r="I134" s="17">
        <v>189658</v>
      </c>
      <c r="J134" s="17">
        <v>284487</v>
      </c>
      <c r="K134" s="18">
        <f>100*J134/G134</f>
        <v>74.99881367281624</v>
      </c>
      <c r="M134" s="80"/>
      <c r="N134" s="81"/>
      <c r="O134" s="82"/>
      <c r="P134" s="17"/>
      <c r="Q134" s="39"/>
    </row>
    <row r="135" spans="1:17" x14ac:dyDescent="0.25">
      <c r="A135" s="16" t="s">
        <v>146</v>
      </c>
      <c r="B135" s="16">
        <v>672</v>
      </c>
      <c r="C135" s="25" t="s">
        <v>145</v>
      </c>
      <c r="D135" s="17"/>
      <c r="E135" s="52">
        <v>4500</v>
      </c>
      <c r="F135" s="52">
        <v>4500</v>
      </c>
      <c r="G135" s="52">
        <v>4500</v>
      </c>
      <c r="H135" s="17"/>
      <c r="I135" s="17"/>
      <c r="J135" s="17">
        <v>4500</v>
      </c>
      <c r="K135" s="18">
        <f t="shared" ref="K135:K136" si="21">100*J135/G135</f>
        <v>100</v>
      </c>
      <c r="M135" s="80"/>
      <c r="N135" s="81"/>
      <c r="O135" s="82"/>
      <c r="P135" s="17"/>
      <c r="Q135" s="39"/>
    </row>
    <row r="136" spans="1:17" x14ac:dyDescent="0.25">
      <c r="A136" s="16" t="s">
        <v>142</v>
      </c>
      <c r="B136" s="16">
        <v>672</v>
      </c>
      <c r="C136" s="25" t="s">
        <v>53</v>
      </c>
      <c r="D136" s="52"/>
      <c r="E136" s="52">
        <v>75000</v>
      </c>
      <c r="F136" s="52">
        <v>75000</v>
      </c>
      <c r="G136" s="52">
        <v>75000</v>
      </c>
      <c r="H136" s="17"/>
      <c r="I136" s="17"/>
      <c r="J136" s="17">
        <v>75000</v>
      </c>
      <c r="K136" s="18">
        <f t="shared" si="21"/>
        <v>100</v>
      </c>
      <c r="M136" s="80"/>
      <c r="N136" s="81"/>
      <c r="O136" s="82"/>
      <c r="P136" s="52"/>
      <c r="Q136" s="39"/>
    </row>
    <row r="137" spans="1:17" x14ac:dyDescent="0.25">
      <c r="A137" s="49" t="s">
        <v>132</v>
      </c>
      <c r="B137" s="16">
        <v>672</v>
      </c>
      <c r="C137" s="25" t="s">
        <v>133</v>
      </c>
      <c r="D137" s="46"/>
      <c r="E137" s="52">
        <v>237421.04</v>
      </c>
      <c r="F137" s="52">
        <v>917203.84</v>
      </c>
      <c r="G137" s="57">
        <v>1650000</v>
      </c>
      <c r="H137" s="17">
        <v>237421.04</v>
      </c>
      <c r="I137" s="17">
        <v>917203.84</v>
      </c>
      <c r="J137" s="17">
        <v>1151773.8400000001</v>
      </c>
      <c r="K137" s="93">
        <f>100*J137/G137</f>
        <v>69.804475151515163</v>
      </c>
      <c r="M137" s="80"/>
      <c r="N137" s="81">
        <v>800000</v>
      </c>
      <c r="O137" s="82"/>
      <c r="P137" s="52"/>
      <c r="Q137" s="39"/>
    </row>
    <row r="138" spans="1:17" x14ac:dyDescent="0.25">
      <c r="A138" s="16" t="s">
        <v>141</v>
      </c>
      <c r="B138" s="16">
        <v>672</v>
      </c>
      <c r="C138" s="25" t="s">
        <v>102</v>
      </c>
      <c r="D138" s="52"/>
      <c r="E138" s="52">
        <v>311000</v>
      </c>
      <c r="F138" s="52">
        <v>311000</v>
      </c>
      <c r="G138" s="52">
        <v>311000</v>
      </c>
      <c r="H138" s="17"/>
      <c r="I138" s="17"/>
      <c r="J138" s="17"/>
      <c r="K138" s="18"/>
      <c r="M138" s="89"/>
      <c r="N138" s="90"/>
      <c r="O138" s="91"/>
      <c r="P138" s="52"/>
      <c r="Q138" s="39"/>
    </row>
    <row r="139" spans="1:17" x14ac:dyDescent="0.25">
      <c r="A139" s="13" t="s">
        <v>19</v>
      </c>
      <c r="B139" s="13"/>
      <c r="C139" s="28"/>
      <c r="D139" s="14">
        <v>29000</v>
      </c>
      <c r="E139" s="14"/>
      <c r="F139" s="14"/>
      <c r="G139" s="14"/>
      <c r="H139" s="14"/>
      <c r="I139" s="14"/>
      <c r="J139" s="14"/>
      <c r="K139" s="15"/>
      <c r="M139" s="61"/>
      <c r="N139" s="66"/>
      <c r="O139" s="62"/>
      <c r="P139" s="14"/>
    </row>
    <row r="140" spans="1:17" x14ac:dyDescent="0.25">
      <c r="A140" s="9" t="s">
        <v>15</v>
      </c>
      <c r="B140" s="10"/>
      <c r="C140" s="31"/>
      <c r="D140" s="11">
        <f>+D116+D120+D125+D128+D129+D139</f>
        <v>40619322</v>
      </c>
      <c r="E140" s="11">
        <f>+E116+E120+E125+E128+E129+E139+E122</f>
        <v>41896919.380000003</v>
      </c>
      <c r="F140" s="11">
        <f>+F116+F120+F125+F128+F129+F139+F122+F121</f>
        <v>42757736.190000005</v>
      </c>
      <c r="G140" s="11">
        <f>+G116+G120+G125+G128+G129+G139+G122+G121</f>
        <v>43943309.32</v>
      </c>
      <c r="H140" s="11">
        <f>+H116+H120+H125+H128+H129+H139+H121</f>
        <v>10043484.459999999</v>
      </c>
      <c r="I140" s="11">
        <f>+I116+I120+I125+I128+I129+I139+I121+I122</f>
        <v>20793114.539999999</v>
      </c>
      <c r="J140" s="11">
        <f>+J116+J120+J125+J128+J129+J139+J121+J122</f>
        <v>31737202.550000001</v>
      </c>
      <c r="K140" s="12">
        <f>100*J140/G140</f>
        <v>72.223059758395095</v>
      </c>
      <c r="M140" s="68">
        <f t="shared" ref="M140:O140" si="22">+M116+M120+M125+M128+M129+M139</f>
        <v>34925000</v>
      </c>
      <c r="N140" s="70">
        <f t="shared" si="22"/>
        <v>1590000</v>
      </c>
      <c r="O140" s="71">
        <f t="shared" si="22"/>
        <v>430000</v>
      </c>
      <c r="P140" s="11">
        <f>+P116+P120+P125+P128+P129+P139</f>
        <v>35355000</v>
      </c>
    </row>
    <row r="141" spans="1:17" x14ac:dyDescent="0.25">
      <c r="H141" s="1"/>
      <c r="I141" s="1"/>
      <c r="J141" s="1"/>
      <c r="M141" s="60"/>
      <c r="N141" s="60"/>
      <c r="O141" s="60"/>
    </row>
    <row r="142" spans="1:17" x14ac:dyDescent="0.25">
      <c r="A142" s="22" t="s">
        <v>16</v>
      </c>
      <c r="B142" s="23"/>
      <c r="C142" s="23"/>
      <c r="D142" s="24">
        <f t="shared" ref="D142:J142" si="23">+D140-D114</f>
        <v>0</v>
      </c>
      <c r="E142" s="24">
        <f t="shared" si="23"/>
        <v>0</v>
      </c>
      <c r="F142" s="24">
        <f t="shared" ref="F142" si="24">+F140-F114</f>
        <v>0</v>
      </c>
      <c r="G142" s="24">
        <f t="shared" si="23"/>
        <v>0</v>
      </c>
      <c r="H142" s="24">
        <f t="shared" si="23"/>
        <v>93524.189999999478</v>
      </c>
      <c r="I142" s="24">
        <f t="shared" si="23"/>
        <v>415925.6400000006</v>
      </c>
      <c r="J142" s="24">
        <f t="shared" si="23"/>
        <v>1218058.679999996</v>
      </c>
      <c r="K142" s="23"/>
      <c r="M142" s="69">
        <f t="shared" ref="M142:O142" si="25">+M140-M114</f>
        <v>0</v>
      </c>
      <c r="N142" s="69">
        <f t="shared" si="25"/>
        <v>0</v>
      </c>
      <c r="O142" s="69">
        <f t="shared" si="25"/>
        <v>-4900000</v>
      </c>
      <c r="P142" s="24">
        <f>+P140-P114</f>
        <v>-4900000</v>
      </c>
    </row>
    <row r="143" spans="1:17" x14ac:dyDescent="0.25">
      <c r="H143" s="1"/>
      <c r="I143" s="1"/>
      <c r="J143" s="1"/>
    </row>
    <row r="144" spans="1:17" x14ac:dyDescent="0.25">
      <c r="H144" s="1"/>
      <c r="I144" s="1"/>
      <c r="J144" s="1"/>
    </row>
    <row r="145" spans="8:10" x14ac:dyDescent="0.25">
      <c r="H145" s="1"/>
      <c r="I145" s="1"/>
      <c r="J145" s="1"/>
    </row>
    <row r="146" spans="8:10" x14ac:dyDescent="0.25">
      <c r="H146" s="1"/>
      <c r="I146" s="1"/>
      <c r="J146" s="1"/>
    </row>
    <row r="147" spans="8:10" x14ac:dyDescent="0.25">
      <c r="H147" s="1"/>
      <c r="I147" s="1"/>
      <c r="J147" s="1"/>
    </row>
    <row r="148" spans="8:10" x14ac:dyDescent="0.25">
      <c r="H148" s="1"/>
      <c r="I148" s="1"/>
      <c r="J148" s="1"/>
    </row>
    <row r="149" spans="8:10" x14ac:dyDescent="0.25">
      <c r="H149" s="1"/>
      <c r="I149" s="1"/>
      <c r="J149" s="1"/>
    </row>
    <row r="150" spans="8:10" x14ac:dyDescent="0.25">
      <c r="H150" s="1"/>
      <c r="I150" s="1"/>
      <c r="J150" s="1"/>
    </row>
    <row r="151" spans="8:10" x14ac:dyDescent="0.25">
      <c r="H151" s="1"/>
      <c r="I151" s="1"/>
      <c r="J151" s="1"/>
    </row>
    <row r="152" spans="8:10" x14ac:dyDescent="0.25">
      <c r="H152" s="1"/>
      <c r="I152" s="1"/>
      <c r="J152" s="1"/>
    </row>
    <row r="153" spans="8:10" x14ac:dyDescent="0.25">
      <c r="H153" s="1"/>
      <c r="I153" s="1"/>
      <c r="J153" s="1"/>
    </row>
    <row r="154" spans="8:10" x14ac:dyDescent="0.25">
      <c r="H154" s="1"/>
      <c r="I154" s="1"/>
      <c r="J154" s="1"/>
    </row>
    <row r="155" spans="8:10" x14ac:dyDescent="0.25">
      <c r="H155" s="1"/>
      <c r="I155" s="1"/>
      <c r="J155" s="1"/>
    </row>
  </sheetData>
  <mergeCells count="3">
    <mergeCell ref="A1:K2"/>
    <mergeCell ref="M3:P3"/>
    <mergeCell ref="M1:P1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Jelínková Veronika</dc:creator>
  <cp:lastModifiedBy>chvojka</cp:lastModifiedBy>
  <cp:lastPrinted>2024-12-06T09:38:18Z</cp:lastPrinted>
  <dcterms:created xsi:type="dcterms:W3CDTF">2024-04-17T14:02:18Z</dcterms:created>
  <dcterms:modified xsi:type="dcterms:W3CDTF">2026-01-05T10:22:48Z</dcterms:modified>
</cp:coreProperties>
</file>